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10.png" ContentType="image/png"/>
  <Override PartName="/xl/media/image7.png" ContentType="image/png"/>
  <Override PartName="/xl/media/image11.png" ContentType="image/png"/>
  <Override PartName="/xl/media/image8.png" ContentType="image/png"/>
  <Override PartName="/xl/media/image9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783" firstSheet="0" activeTab="0"/>
  </bookViews>
  <sheets>
    <sheet name="Соответствие модификациям      " sheetId="1" state="visible" r:id="rId3"/>
    <sheet name="    ↑↑↑↑   ОЛ ГАНК-4С    ↑↑↑↑  " sheetId="2" state="visible" r:id="rId4"/>
    <sheet name="    ↑↑↑↑   ОЛ ГАНК-4М    ↑↑↑↑  " sheetId="3" state="visible" r:id="rId5"/>
    <sheet name="    ↑↑↑↑  ОЛ ГАНК-4CEx   ↑↑↑↑  " sheetId="4" state="visible" r:id="rId6"/>
    <sheet name="    ↑↑↑↑  ОЛ ГАНК-ФCEx   ↑↑↑↑  " sheetId="5" state="visible" r:id="rId7"/>
    <sheet name="ИНСТРУКЦИЯ" sheetId="6" state="visible" r:id="rId8"/>
    <sheet name="Данные2" sheetId="7" state="hidden" r:id="rId9"/>
  </sheets>
  <externalReferences>
    <externalReference r:id="rId10"/>
  </externalReferences>
  <definedNames>
    <definedName function="false" hidden="true" localSheetId="6" name="_xlnm._FilterDatabase" vbProcedure="false">Данные2!$A$1:$AN$324</definedName>
    <definedName function="false" hidden="false" name="вещ1" vbProcedure="false">OFFSET([1]Подбор!$FW$2,0,0,MAX([1]Подбор!$FV$1:$FV$65536),1)</definedName>
    <definedName function="false" hidden="false" name="методика" vbProcedure="false">#REF!</definedName>
    <definedName function="false" hidden="false" name="Методики" vbProcedure="false">#REF!</definedName>
    <definedName function="false" hidden="false" name="округл" vbProcedure="false">#REF!</definedName>
    <definedName function="false" hidden="false" name="ц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<sst xmlns="http://schemas.openxmlformats.org/spreadsheetml/2006/main" count="6895" uniqueCount="1501">
  <si>
    <t xml:space="preserve">Наименование вещества</t>
  </si>
  <si>
    <t xml:space="preserve">ИСПОЛНЕНИЕ СТАЦИОНАРНОЕ ОБЩЕПРОМЫШЛЕННОЕ</t>
  </si>
  <si>
    <t xml:space="preserve">ИСПОЛНЕНИЕ СТАЦИОНАРНОЕ ВЗРЫВОЗВЩИЩЕННОЕ </t>
  </si>
  <si>
    <t xml:space="preserve">ГАНК-4С (измерение на ХК) 
1 вещество в приборе</t>
  </si>
  <si>
    <t xml:space="preserve">ГАНК-4М (измерение на Д) 
до 3-х веществ в приборе</t>
  </si>
  <si>
    <t xml:space="preserve">ГАНК-4СEx (2Exe[ib]dIIBT4Gc X) 1 вещество (Д или ХК)</t>
  </si>
  <si>
    <t xml:space="preserve">ГАНК-4ФEx (с маркировкой взрывозащиты 1ExdIICT5Gb X)
до 4-х веществ в приборе</t>
  </si>
  <si>
    <t xml:space="preserve">ОСОБЕННОСТИ ПРИБОРА
• Широкий перечень контролируемых веществ (более 250);
• Межкалибровочный и межповерочный интервал – 1год;
• Свето-звуковая сигнализация;
• Принудительный забор пробы (встроенный насос);
• Возможность создания единой сети из 128 газоанализаторов
при помощи цифрового интерфейса RS485 Modbus RTU
и программного обеспечения RbCenter.</t>
  </si>
  <si>
    <t xml:space="preserve">ОСОБЕННОСТИ ПРИБОРА
• Широкий перечень контролируемых веществ (более 250);
• Одновременный контроль до 2х вредных и отравляющих веществ;
• Межкалибровочный и межповерочный интервал – 1год;
• Свето-звуковая сигнализация;
• Принудительный забор пробы (встроенный насос);
• Возможность создания единой сети из 128 газоанализаторов
при помощи цифрового интерфейса RS485 Modbus RTU
и программного обеспечения RbCenter.</t>
  </si>
  <si>
    <t xml:space="preserve">ОСОБЕННОСТИ ПРИБОРА
• Широкий перечень контролируемых веществ (более 250);
• Межкалибровочный и межповерочный интервал – 1год;
• Взрывозащищённое исполнение 2Exe[ib]dIIBT4 X;
• Свето-звуковая сигнализация;
• Принудительный забор пробы (встроенный насос);</t>
  </si>
  <si>
    <t xml:space="preserve">ОСОБЕННОСТИ ПРИБОРА
• Широкий перечень контролируемых веществ (более 250);
• Одновременный контроль до 4х вредных и отравляющих веществ;
• Взрывозащищённое исполнение 1ExdIICТ5Gb X;
• Коррозионностойкий алюминиево-кремниевый корпус;
• Свето-звуковая сигнализация;
• Принудительный забор пробы (встроенный насос);
• Возможность создания единой сети из 128 газоанализаторов
при помощи цифрового интерфейса RS485 Modbus RTU
и программного обеспечения RbCenter.</t>
  </si>
  <si>
    <t xml:space="preserve">Одно вещество (Химкассета)
Вых.сигналы: 3 реле - ПОРОГ1, ПОРОГ2, Отсутствие питания
4-20 мА, RS485
</t>
  </si>
  <si>
    <t xml:space="preserve">Два вещества (Датчики)
Вых.сигналы: 3 реле - ПОРОГ1, ПОРОГ2, Отсутствие питания
4-20 мА, RS485</t>
  </si>
  <si>
    <t xml:space="preserve">Одно вещество (датчик или химкассета)
Блок питания (выносится за пределы Ex зоны) с вых.сигналами: 1 реле, 4-20 мА</t>
  </si>
  <si>
    <t xml:space="preserve">До 4 веществ (до 4-х датчиков или 3-х датчиков и одной химкассеты)
Вых. сигналы: RS485, до 2х реле на каждое вещество и 4-20мА по каждому каналу</t>
  </si>
  <si>
    <t xml:space="preserve">1. ВЫБРАТЬ: Наименование вещества↓↓↓</t>
  </si>
  <si>
    <t xml:space="preserve">Наименование модификации</t>
  </si>
  <si>
    <t xml:space="preserve">Стандартный порог срабатывания</t>
  </si>
  <si>
    <t xml:space="preserve">СР-4</t>
  </si>
  <si>
    <r>
      <rPr>
        <b val="true"/>
        <sz val="9"/>
        <rFont val="Arial"/>
        <family val="2"/>
        <charset val="204"/>
      </rPr>
      <t xml:space="preserve">2 КОЛ-ВО ГАНК-4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</si>
  <si>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Да</t>
  </si>
  <si>
    <t xml:space="preserve">Р : Кислота серная (Р) 0,5 - 20 мг/м3</t>
  </si>
  <si>
    <t xml:space="preserve">Нет</t>
  </si>
  <si>
    <t xml:space="preserve">Р : Азота оксид (оксид азота (II)) (Р) 2,5 - 100 мг/м3</t>
  </si>
  <si>
    <t xml:space="preserve">ВАРИАНТЫ ВЫПАДАЮЩЕГО СПИСКА </t>
  </si>
  <si>
    <t xml:space="preserve">СЦЕПКА</t>
  </si>
  <si>
    <t xml:space="preserve">ВОЗМОЖНЫЕ ВАР-ТЫ ДИНАМ. СПИСКОВ</t>
  </si>
  <si>
    <t xml:space="preserve">Р : Азота оксид (оксид азота (II)) (Р) 2,5 - 100 мг/м4</t>
  </si>
  <si>
    <r>
      <rPr>
        <b val="true"/>
        <sz val="9"/>
        <rFont val="Arial"/>
        <family val="2"/>
        <charset val="204"/>
      </rPr>
      <t xml:space="preserve">3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</si>
  <si>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Р : Азота оксид (оксид азота (II)) (Р) 2,5 - 100 мг/м5</t>
  </si>
  <si>
    <t xml:space="preserve">Температура эксплуатации газоанализатора</t>
  </si>
  <si>
    <t xml:space="preserve">от - 50 до + 50 ° С</t>
  </si>
  <si>
    <r>
      <rPr>
        <sz val="11"/>
        <color theme="0"/>
        <rFont val="Calibri"/>
        <family val="2"/>
        <charset val="204"/>
      </rPr>
      <t xml:space="preserve">от +5 до +50°</t>
    </r>
    <r>
      <rPr>
        <sz val="9.35"/>
        <color theme="0"/>
        <rFont val="Calibri"/>
        <family val="2"/>
        <charset val="204"/>
      </rPr>
      <t xml:space="preserve"> С</t>
    </r>
  </si>
  <si>
    <t xml:space="preserve">от - 50 до + 50 ° С и Открытая площадка </t>
  </si>
  <si>
    <t xml:space="preserve">от +5 до +50° С и Открытая площадка </t>
  </si>
  <si>
    <t xml:space="preserve">от - 50 до + 50 ° С и В помещении</t>
  </si>
  <si>
    <t xml:space="preserve">от +5 до +50° С и В помещении</t>
  </si>
  <si>
    <t xml:space="preserve">Р : Азота оксид (оксид азота (II)) (Р) 2,5 - 100 мг/м6</t>
  </si>
  <si>
    <t xml:space="preserve">Место установки оборудования</t>
  </si>
  <si>
    <t xml:space="preserve">Открытая площадка </t>
  </si>
  <si>
    <t xml:space="preserve">В помещении</t>
  </si>
  <si>
    <t xml:space="preserve">Р : Азота оксид (оксид азота (II)) (Р) 2,5 - 100 мг/м7</t>
  </si>
  <si>
    <t xml:space="preserve">Пороги срабатывания сигн, реле</t>
  </si>
  <si>
    <t xml:space="preserve">1 ПДК р.з. (По умолчанию)</t>
  </si>
  <si>
    <t xml:space="preserve">Под заказ (уточнить какие)</t>
  </si>
  <si>
    <t xml:space="preserve">Р : Азота оксид (оксид азота (II)) (Р) 2,5 - 100 мг/м9</t>
  </si>
  <si>
    <t xml:space="preserve">Питание прибора </t>
  </si>
  <si>
    <t xml:space="preserve">220В (По умолчанию)</t>
  </si>
  <si>
    <t xml:space="preserve">24В</t>
  </si>
  <si>
    <t xml:space="preserve">Р : Азота оксид (оксид азота (II)) (Р) 2,5 - 100 мг/м8</t>
  </si>
  <si>
    <t xml:space="preserve">Подключение</t>
  </si>
  <si>
    <t xml:space="preserve">Ответные части разъемов типа MS-XS8/12 (По умолчанию)</t>
  </si>
  <si>
    <t xml:space="preserve">Распределительная коробка с каб.вводами</t>
  </si>
  <si>
    <t xml:space="preserve">Р : Азота оксид (оксид азота (II)) (Р) 2,5 - 100 мг/м13</t>
  </si>
  <si>
    <t xml:space="preserve">Дополнительное оборудование</t>
  </si>
  <si>
    <r>
      <rPr>
        <b val="true"/>
        <sz val="9"/>
        <rFont val="Arial"/>
        <family val="2"/>
        <charset val="204"/>
      </rPr>
      <t xml:space="preserve">4 ЗАПОЛНИТЬ</t>
    </r>
    <r>
      <rPr>
        <b val="true"/>
        <sz val="9"/>
        <rFont val="Calibri"/>
        <family val="2"/>
        <charset val="204"/>
      </rPr>
      <t xml:space="preserve">↓↓↓</t>
    </r>
  </si>
  <si>
    <r>
      <rPr>
        <b val="true"/>
        <sz val="9"/>
        <rFont val="Arial"/>
        <family val="2"/>
        <charset val="204"/>
      </rPr>
      <t xml:space="preserve">5 КОЛ-ВО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</si>
  <si>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Способ размещения газоанализатора</t>
  </si>
  <si>
    <t xml:space="preserve">ТС-1*: На стойке с козырьком</t>
  </si>
  <si>
    <t xml:space="preserve">на стойке без</t>
  </si>
  <si>
    <t xml:space="preserve">тепло: стойка с распределительной коробкой*, СЗО</t>
  </si>
  <si>
    <t xml:space="preserve">Стандартный (настенный, кронштейн)</t>
  </si>
  <si>
    <t xml:space="preserve">Термостат ТС-1 на стойке с козырьком</t>
  </si>
  <si>
    <t xml:space="preserve">Термостат ТС-1 на стойке</t>
  </si>
  <si>
    <t xml:space="preserve">Стойка СТМГ с распред.коробкой и СЗО</t>
  </si>
  <si>
    <t xml:space="preserve">Шкаф ЩГК с СЗО </t>
  </si>
  <si>
    <t xml:space="preserve">Настенный монтаж</t>
  </si>
  <si>
    <t xml:space="preserve">220В (по умолчанию)</t>
  </si>
  <si>
    <t xml:space="preserve">Р : Азота оксид (оксид азота (II)) (Р) 2,5 - 100 мг/м15</t>
  </si>
  <si>
    <t xml:space="preserve">Комплект отбора пробы 
(рекомендовано для веществ тяжелее воздуха)</t>
  </si>
  <si>
    <t xml:space="preserve">шланг ПВД (до 7м), пробозаборная воронка</t>
  </si>
  <si>
    <t xml:space="preserve">шланг ПВД (до 7м)</t>
  </si>
  <si>
    <t xml:space="preserve">Не требуется</t>
  </si>
  <si>
    <t xml:space="preserve">Р : Азота оксид (оксид азота (II)) (Р) 2,5 - 100 мг/м16</t>
  </si>
  <si>
    <t xml:space="preserve">комплект для проведения ПНР</t>
  </si>
  <si>
    <t xml:space="preserve">УПР (устройство проверки работоспособности)</t>
  </si>
  <si>
    <t xml:space="preserve">Р : Азота оксид (оксид азота (II)) (Р) 2,5 - 100 мг/м17</t>
  </si>
  <si>
    <t xml:space="preserve">вторичный блок питания, сбора данных</t>
  </si>
  <si>
    <t xml:space="preserve">Блок информационный БИ-2 (вх.сигн: RS485, 4-20 mA; вых.сигн: RS485; Ethernet; реле)</t>
  </si>
  <si>
    <t xml:space="preserve">Р : Азота оксид (оксид азота (II)) (Р) 2,5 - 100 мг/м18</t>
  </si>
  <si>
    <t xml:space="preserve">запасная хим кассета (реккомендуется в случае возможных частых первышениях ПДК)</t>
  </si>
  <si>
    <t xml:space="preserve">Требуется</t>
  </si>
  <si>
    <t xml:space="preserve">Р : Азота оксид (оксид азота (II)) (Р) 2,5 - 100 мг/м19</t>
  </si>
  <si>
    <t xml:space="preserve">комплект для подключения к ПК</t>
  </si>
  <si>
    <t xml:space="preserve">ПО для работы с газоаналитической системой (по протоколу Modbus)</t>
  </si>
  <si>
    <t xml:space="preserve">ПО для работы с архивом</t>
  </si>
  <si>
    <t xml:space="preserve">Р : Азота оксид (оксид азота (II)) (Р) 2,5 - 100 мг/м20</t>
  </si>
  <si>
    <t xml:space="preserve">Требуется ли шильд с позиционым обозначением?</t>
  </si>
  <si>
    <t xml:space="preserve">Р : Азота оксид (оксид азота (II)) (Р) 2,5 - 100 мг/м22</t>
  </si>
  <si>
    <t xml:space="preserve">Р : Азота оксид (оксид азота (II)) (Р) 2,5 - 100 мг/м23</t>
  </si>
  <si>
    <t xml:space="preserve">Р : Азота оксид (оксид азота (II)) (Р) 2,5 - 100 мг/м28</t>
  </si>
  <si>
    <t xml:space="preserve">Р : Азота оксид (оксид азота (II)) (Р) 2,5 - 100 мг/м29</t>
  </si>
  <si>
    <t xml:space="preserve">Информация о проекте</t>
  </si>
  <si>
    <t xml:space="preserve">6 ЗАПОЛНИТЬ↓↓↓</t>
  </si>
  <si>
    <t xml:space="preserve">Р : Азота оксид (оксид азота (II)) (Р) 2,5 - 100 мг/м30</t>
  </si>
  <si>
    <t xml:space="preserve">Покупатель</t>
  </si>
  <si>
    <t xml:space="preserve">Р : Азота оксид (оксид азота (II)) (Р) 2,5 - 100 мг/м31</t>
  </si>
  <si>
    <t xml:space="preserve">Конечный заказчик</t>
  </si>
  <si>
    <t xml:space="preserve">Р : Азота оксид (оксид азота (II)) (Р) 2,5 - 100 мг/м32</t>
  </si>
  <si>
    <t xml:space="preserve">Объект</t>
  </si>
  <si>
    <t xml:space="preserve">Р : Азота оксид (оксид азота (II)) (Р) 2,5 - 100 мг/м34</t>
  </si>
  <si>
    <t xml:space="preserve">Статус проекта</t>
  </si>
  <si>
    <t xml:space="preserve">Р : Азота оксид (оксид азота (II)) (Р) 2,5 - 100 мг/м35</t>
  </si>
  <si>
    <t xml:space="preserve">Контактное лицо</t>
  </si>
  <si>
    <t xml:space="preserve">Р : Азота оксид (оксид азота (II)) (Р) 2,5 - 100 мг/м36</t>
  </si>
  <si>
    <t xml:space="preserve">Телефон</t>
  </si>
  <si>
    <t xml:space="preserve">Р : Азота оксид (оксид азота (II)) (Р) 2,5 - 100 мг/м37</t>
  </si>
  <si>
    <t xml:space="preserve">e-mail</t>
  </si>
  <si>
    <t xml:space="preserve">Р : Азота оксид (оксид азота (II)) (Р) 2,5 - 100 мг/м38</t>
  </si>
  <si>
    <t xml:space="preserve">Р : Азота оксид (оксид азота (II)) (Р) 2,5 - 100 мг/м39</t>
  </si>
  <si>
    <t xml:space="preserve">Р : Азота оксид (оксид азота (II)) (Р) 2,5 - 100 мг/м40</t>
  </si>
  <si>
    <t xml:space="preserve">Р : Азота оксид (оксид азота (II)) (Р) 2,5 - 100 мг/м41</t>
  </si>
  <si>
    <t xml:space="preserve">Р : Азота оксид (оксид азота (II)) (Р) 2,5 - 100 мг/м42</t>
  </si>
  <si>
    <t xml:space="preserve">Р : Азота оксид (оксид азота (II)) (Р) 2,5 - 100 мг/м43</t>
  </si>
  <si>
    <t xml:space="preserve">1. ВЫБРАТЬ вещества в приборе: Наименование вещества↓↓↓</t>
  </si>
  <si>
    <t xml:space="preserve">Тип датчика: до двух (Д)</t>
  </si>
  <si>
    <t xml:space="preserve">Кол-во датчиков в приборе</t>
  </si>
  <si>
    <t xml:space="preserve">Р : Аммиак (Р) 10 - 400 мг/м3</t>
  </si>
  <si>
    <t xml:space="preserve">Под заказ (уточнить значения)</t>
  </si>
  <si>
    <t xml:space="preserve">Комплект для проведения ПНР</t>
  </si>
  <si>
    <t xml:space="preserve">Вторичный блок питания, сбора данных</t>
  </si>
  <si>
    <t xml:space="preserve">Комплект для подключения к ПК</t>
  </si>
  <si>
    <t xml:space="preserve">ПО для работы с газоаналитической системой</t>
  </si>
  <si>
    <t xml:space="preserve">Р : Азота оксид (оксид азота (II)) (Р) 2,5 - 100 мг/м24</t>
  </si>
  <si>
    <t xml:space="preserve">Р : Азота оксид (оксид азота (II)) (Р) 2,5 - 100 мг/м25</t>
  </si>
  <si>
    <t xml:space="preserve">Р : Азота оксид (оксид азота (II)) (Р) 2,5 - 100 мг/м26</t>
  </si>
  <si>
    <t xml:space="preserve">Р : Азота оксид (оксид азота (II)) (Р) 2,5 - 100 мг/м27</t>
  </si>
  <si>
    <t xml:space="preserve">Р : Азота оксид (оксид азота (II)) (Р) 2,5 - 100 мг/м33</t>
  </si>
  <si>
    <t xml:space="preserve">Тип датчика</t>
  </si>
  <si>
    <t xml:space="preserve">СР-4 Ex</t>
  </si>
  <si>
    <t xml:space="preserve">от +5 до +50° С</t>
  </si>
  <si>
    <t xml:space="preserve">Пороги срабатывания сигн, реле (на блоке питания)</t>
  </si>
  <si>
    <t xml:space="preserve">Питание прибора (на блоке питания)</t>
  </si>
  <si>
    <t xml:space="preserve">Распределительная коробка с каб.вводами под заказ</t>
  </si>
  <si>
    <t xml:space="preserve">Распределительная коробка с каб.вводами M20*1.5 (По умолчанию)</t>
  </si>
  <si>
    <t xml:space="preserve">Длина кабеля между блоком питания и прибором</t>
  </si>
  <si>
    <t xml:space="preserve">Под заказ (уточнить)</t>
  </si>
  <si>
    <t xml:space="preserve">20м (по умолчанию)</t>
  </si>
  <si>
    <t xml:space="preserve">тепло: стойка с распределительной коробкой*</t>
  </si>
  <si>
    <t xml:space="preserve">Стойка СТМГ с распред.коробкой</t>
  </si>
  <si>
    <t xml:space="preserve">Типы датчиков (до 1 Х и 3 Д или 4 Д)</t>
  </si>
  <si>
    <t xml:space="preserve">Кол-во Химкассет</t>
  </si>
  <si>
    <r>
      <rPr>
        <b val="true"/>
        <sz val="9"/>
        <rFont val="Arial"/>
        <family val="2"/>
        <charset val="204"/>
      </rPr>
      <t xml:space="preserve">4 КОЛ-ВО ГАНК-4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</si>
  <si>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Р : Азота диоксид (оксид азота (IV)) (Р) 1 - 40 мг/м3</t>
  </si>
  <si>
    <t xml:space="preserve">Кол-во датчиков</t>
  </si>
  <si>
    <t xml:space="preserve">Р : Азота оксиды (Р) 2,5 - 100 мг/м3</t>
  </si>
  <si>
    <t xml:space="preserve">Р : Амины алифатические (Р) 0,5 - 20 мг/м3</t>
  </si>
  <si>
    <r>
      <rPr>
        <b val="true"/>
        <sz val="9"/>
        <rFont val="Arial"/>
        <family val="2"/>
        <charset val="204"/>
      </rPr>
      <t xml:space="preserve">2 ЗАПОЛНИТЬ</t>
    </r>
    <r>
      <rPr>
        <b val="true"/>
        <sz val="9"/>
        <rFont val="Calibri"/>
        <family val="2"/>
        <charset val="204"/>
      </rPr>
      <t xml:space="preserve">↓↓↓</t>
    </r>
  </si>
  <si>
    <t xml:space="preserve">Выходные сигналы: 4-20 мА</t>
  </si>
  <si>
    <t xml:space="preserve">Требуется по каждому веществу (4)</t>
  </si>
  <si>
    <t xml:space="preserve">Выходные сигналы: реле "Сухие контакты"</t>
  </si>
  <si>
    <t xml:space="preserve">Реле 1 (ПОРОГ 1 по любому из в-в) (по умолчанию)</t>
  </si>
  <si>
    <t xml:space="preserve">реле 1 (ПОРОГ 1 по любому из в-в)
реле 2 (ПОРОГ 2 по любому из в-в)</t>
  </si>
  <si>
    <t xml:space="preserve">Выходные сигналы: RS-485 (Общее)</t>
  </si>
  <si>
    <t xml:space="preserve">Требуется </t>
  </si>
  <si>
    <t xml:space="preserve">вторичный блок сбора данных (устанавливается вне взрывоопасной зоны)</t>
  </si>
  <si>
    <t xml:space="preserve">Внешняя свето-звуковая сигнализация </t>
  </si>
  <si>
    <t xml:space="preserve">1. Нажать кнопку "Разрешить редактирование"</t>
  </si>
  <si>
    <t xml:space="preserve">2. Нажать кнопку "Включить содержимое"</t>
  </si>
  <si>
    <t xml:space="preserve">3. Перейти на лист "Соответствие модификациям"</t>
  </si>
  <si>
    <t xml:space="preserve">4. В первой строке выбрать вещество (для удобства можно ввести часть названия)</t>
  </si>
  <si>
    <t xml:space="preserve">5. Из выпадающего списка выбрать нужное вещество</t>
  </si>
  <si>
    <t xml:space="preserve">После выбора вещества отобразятся подходящие модификации приборов.</t>
  </si>
  <si>
    <t xml:space="preserve">Под каждой модификацией указаны особенности исполнения, помогающие определиться с выбором модели.</t>
  </si>
  <si>
    <t xml:space="preserve">6. Выбрать наиболее подходящую модификацию и перейти на опросный лист модификации</t>
  </si>
  <si>
    <t xml:space="preserve">7. В первой строке выбрать вещество (для удобства можно ввести часть названия)</t>
  </si>
  <si>
    <t xml:space="preserve">8. Заполнить опросный лист (основные требования и дополнительное оборудование)</t>
  </si>
  <si>
    <t xml:space="preserve">9. Заполнить количество</t>
  </si>
  <si>
    <t xml:space="preserve">10. Заполнить информацию о проекте</t>
  </si>
  <si>
    <t xml:space="preserve">11. Ненужные опросные листы можно скрыть или удалить</t>
  </si>
  <si>
    <t xml:space="preserve">Nazvanie pribora</t>
  </si>
  <si>
    <t xml:space="preserve">Арт0</t>
  </si>
  <si>
    <t xml:space="preserve">Диапазон измерений</t>
  </si>
  <si>
    <t xml:space="preserve">А/Р/АР</t>
  </si>
  <si>
    <t xml:space="preserve">Х/Д</t>
  </si>
  <si>
    <t xml:space="preserve">МВИ А</t>
  </si>
  <si>
    <t xml:space="preserve">МВИ Р</t>
  </si>
  <si>
    <t xml:space="preserve">МВИ АР</t>
  </si>
  <si>
    <t xml:space="preserve">Тип номенкл.</t>
  </si>
  <si>
    <t xml:space="preserve">А</t>
  </si>
  <si>
    <t xml:space="preserve">Р</t>
  </si>
  <si>
    <t xml:space="preserve">АР</t>
  </si>
  <si>
    <t xml:space="preserve">АEx</t>
  </si>
  <si>
    <t xml:space="preserve">РEx</t>
  </si>
  <si>
    <t xml:space="preserve">АРEx</t>
  </si>
  <si>
    <t xml:space="preserve">РБ</t>
  </si>
  <si>
    <t xml:space="preserve">Название вещества</t>
  </si>
  <si>
    <t xml:space="preserve">Дож</t>
  </si>
  <si>
    <t xml:space="preserve">Пусто2</t>
  </si>
  <si>
    <t xml:space="preserve">Пусто3</t>
  </si>
  <si>
    <t xml:space="preserve">Пусто4 </t>
  </si>
  <si>
    <t xml:space="preserve">Пусто5</t>
  </si>
  <si>
    <t xml:space="preserve">Формула</t>
  </si>
  <si>
    <t xml:space="preserve">ПДК</t>
  </si>
  <si>
    <t xml:space="preserve">Товар</t>
  </si>
  <si>
    <t xml:space="preserve">МВИ ПВ</t>
  </si>
  <si>
    <t xml:space="preserve">М/С</t>
  </si>
  <si>
    <t xml:space="preserve">СExД/СExХ</t>
  </si>
  <si>
    <t xml:space="preserve">Стационарные исполнения</t>
  </si>
  <si>
    <t xml:space="preserve">ГАНК-4С</t>
  </si>
  <si>
    <t xml:space="preserve">ГАНК-4М</t>
  </si>
  <si>
    <t xml:space="preserve">Артикул (С/Мд)</t>
  </si>
  <si>
    <t xml:space="preserve">Арт.Мприн</t>
  </si>
  <si>
    <t xml:space="preserve">Сex</t>
  </si>
  <si>
    <t xml:space="preserve">ТИП Д для Сex</t>
  </si>
  <si>
    <t xml:space="preserve">Артикул</t>
  </si>
  <si>
    <t xml:space="preserve">Фex</t>
  </si>
  <si>
    <t xml:space="preserve">1 - 40 мг/м3</t>
  </si>
  <si>
    <t xml:space="preserve">Х</t>
  </si>
  <si>
    <t xml:space="preserve">В-во</t>
  </si>
  <si>
    <t xml:space="preserve">Д</t>
  </si>
  <si>
    <t xml:space="preserve">Азота диоксид (оксид азота (IV)) (Р)</t>
  </si>
  <si>
    <t xml:space="preserve">NO2</t>
  </si>
  <si>
    <t xml:space="preserve">М</t>
  </si>
  <si>
    <t xml:space="preserve">ГАНК-4М для определения: Азота диоксид (оксид азота (IV)) (Р)</t>
  </si>
  <si>
    <t xml:space="preserve">2,5 - 100 мг/м3</t>
  </si>
  <si>
    <t xml:space="preserve">Азота оксид (оксид азота (II)) (Р)</t>
  </si>
  <si>
    <t xml:space="preserve">NO</t>
  </si>
  <si>
    <t xml:space="preserve">ГАНК-4М для определения: Азота оксид (оксид азота (II)) (Р)</t>
  </si>
  <si>
    <t xml:space="preserve">АР5</t>
  </si>
  <si>
    <t xml:space="preserve">Азота оксиды (Р)</t>
  </si>
  <si>
    <t xml:space="preserve">NOx</t>
  </si>
  <si>
    <t xml:space="preserve">ГАНК-4М для определения: Азота оксиды (Р)</t>
  </si>
  <si>
    <t xml:space="preserve">Р : Кислота азотная (Р) 1 - 40 мг/м3</t>
  </si>
  <si>
    <t xml:space="preserve">Р03</t>
  </si>
  <si>
    <t xml:space="preserve">Кислота азотная (Р)</t>
  </si>
  <si>
    <t xml:space="preserve">HNO3</t>
  </si>
  <si>
    <t xml:space="preserve">С</t>
  </si>
  <si>
    <t xml:space="preserve">ГАНК-4С для определения: Кислота азотная (Р)</t>
  </si>
  <si>
    <t xml:space="preserve">0,5 - 20 мг/м3</t>
  </si>
  <si>
    <t xml:space="preserve">Амины алифатические (Р)</t>
  </si>
  <si>
    <t xml:space="preserve">С15-С20</t>
  </si>
  <si>
    <t xml:space="preserve">ГАНК-4М для определения: Амины алифатические (Р)</t>
  </si>
  <si>
    <t xml:space="preserve">Р : Анилин (аминобензол) (Р) 0,05 - 2 мг/м3</t>
  </si>
  <si>
    <t xml:space="preserve">0,05 - 2 мг/м3</t>
  </si>
  <si>
    <t xml:space="preserve">Р04</t>
  </si>
  <si>
    <t xml:space="preserve">Анилин (аминобензол) (Р)</t>
  </si>
  <si>
    <t xml:space="preserve">С6Н5NН2</t>
  </si>
  <si>
    <t xml:space="preserve">ГАНК-4М для определения: Анилин (аминобензол) (Р)</t>
  </si>
  <si>
    <t xml:space="preserve">Р : 2-Аминоэтанол (Моноэтаноламин, 2-аминоэтан-1-ол) (Р) 0,25 - 10 мг/м3</t>
  </si>
  <si>
    <t xml:space="preserve">0,25 - 10 мг/м3</t>
  </si>
  <si>
    <t xml:space="preserve">2-Аминоэтанол (Моноэтаноламин, 2-аминоэтан-1-ол) (Р)</t>
  </si>
  <si>
    <t xml:space="preserve">C2H7NO</t>
  </si>
  <si>
    <t xml:space="preserve">ОТ</t>
  </si>
  <si>
    <t xml:space="preserve">ГАНК-4М для определения: 2-Аминоэтанол (Моноэтаноламин, 2-аминоэтан-1-ол) (Р)</t>
  </si>
  <si>
    <t xml:space="preserve">10 - 400 мг/м3</t>
  </si>
  <si>
    <t xml:space="preserve">Аммиак (Р)</t>
  </si>
  <si>
    <t xml:space="preserve">NH3</t>
  </si>
  <si>
    <t xml:space="preserve">ГАНК-4М для определения: Аммиак (Р)</t>
  </si>
  <si>
    <t xml:space="preserve">Р : Ацетальдегид (этаналь, уксусный альдегид) (Р) 2,5 - 100 мг/м3</t>
  </si>
  <si>
    <t xml:space="preserve">Ацетальдегид (этаналь, уксусный альдегид) (Р)</t>
  </si>
  <si>
    <t xml:space="preserve">C2H3OH</t>
  </si>
  <si>
    <t xml:space="preserve">ГАНК-4М для определения: Ацетальдегид (этаналь, уксусный альдегид) (Р)</t>
  </si>
  <si>
    <t xml:space="preserve">Р : Ацетонитрил (уксусной кислоты нитрил) (Р) 5 - 200 мг/м3</t>
  </si>
  <si>
    <t xml:space="preserve">5 - 200 мг/м3</t>
  </si>
  <si>
    <t xml:space="preserve">Ацетонитрил (уксусной кислоты нитрил) (Р)</t>
  </si>
  <si>
    <t xml:space="preserve">C2H3N</t>
  </si>
  <si>
    <t xml:space="preserve">ГАНК-4М для определения: Ацетонитрил (уксусной кислоты нитрил) (Р)</t>
  </si>
  <si>
    <t xml:space="preserve">Р : Аэрозоль краски (по ксилолу) (Р) 25 - 1000 мг/м3</t>
  </si>
  <si>
    <t xml:space="preserve">25 - 1000 мг/м3</t>
  </si>
  <si>
    <t xml:space="preserve">Аэрозоль краски (по ксилолу) (Р)</t>
  </si>
  <si>
    <t xml:space="preserve">ГАНК-4М для определения: Аэрозоль краски (по ксилолу) (Р)</t>
  </si>
  <si>
    <t xml:space="preserve">Р : Бензальдегид (бензойный альдегид) (Р) 2,5 - 100 мг/м3</t>
  </si>
  <si>
    <t xml:space="preserve">Р05</t>
  </si>
  <si>
    <t xml:space="preserve">Бензальдегид (бензойный альдегид) (Р)</t>
  </si>
  <si>
    <t xml:space="preserve">C₇H₆O</t>
  </si>
  <si>
    <t xml:space="preserve">ГАНК-4М для определения: Бензальдегид (бензойный альдегид) (Р)</t>
  </si>
  <si>
    <t xml:space="preserve">Р : Бензилацетат (Р) 2,5 - 100 мг/м3</t>
  </si>
  <si>
    <t xml:space="preserve">Р06</t>
  </si>
  <si>
    <t xml:space="preserve">Бензилацетат (Р)</t>
  </si>
  <si>
    <t xml:space="preserve">С9Н10О2</t>
  </si>
  <si>
    <t xml:space="preserve">ГАНК-4М для определения: Бензилацетат (Р)</t>
  </si>
  <si>
    <t xml:space="preserve">Р : Бензин (Р) 50 - 2000 мг/м3</t>
  </si>
  <si>
    <t xml:space="preserve">50 - 2000 мг/м3</t>
  </si>
  <si>
    <t xml:space="preserve">Бензин (Р)</t>
  </si>
  <si>
    <t xml:space="preserve">ГАНК-4М для определения: Бензин (Р)</t>
  </si>
  <si>
    <t xml:space="preserve">Р : Бензол (Р) 2,5 - 100 мг/м3</t>
  </si>
  <si>
    <t xml:space="preserve">Бензол (Р)</t>
  </si>
  <si>
    <t xml:space="preserve">C6H6</t>
  </si>
  <si>
    <t xml:space="preserve">ГАНК-4М для определения: Бензол (Р)</t>
  </si>
  <si>
    <t xml:space="preserve">Р : Динил (смесь дифенила и дефинилового эфира) (Р) 5 - 200 мг/м3</t>
  </si>
  <si>
    <t xml:space="preserve">Динил (смесь дифенила и дефинилового эфира) (Р)</t>
  </si>
  <si>
    <t xml:space="preserve">C12H10O · C12H10</t>
  </si>
  <si>
    <t xml:space="preserve">ГАНК-4М для определения: Динил (смесь дифенила и дефинилового эфира) (Р)</t>
  </si>
  <si>
    <t xml:space="preserve">Р : Бромбензол (Р) 1,5 - 60 мг/м3</t>
  </si>
  <si>
    <t xml:space="preserve">1,5 - 60 мг/м3</t>
  </si>
  <si>
    <t xml:space="preserve">Р08</t>
  </si>
  <si>
    <t xml:space="preserve">Бромбензол (Р)</t>
  </si>
  <si>
    <t xml:space="preserve">С6Н5Вr</t>
  </si>
  <si>
    <t xml:space="preserve">ГАНК-4М для определения: Бромбензол (Р)</t>
  </si>
  <si>
    <t xml:space="preserve">Р : 1-Бромгексан (Р) 0,15 - 6 мг/м3</t>
  </si>
  <si>
    <t xml:space="preserve">0,15 - 6 мг/м3</t>
  </si>
  <si>
    <t xml:space="preserve">1-Бромгексан (Р)</t>
  </si>
  <si>
    <t xml:space="preserve">C6H13Br</t>
  </si>
  <si>
    <t xml:space="preserve">ГАНК-4М для определения: 1-Бромгексан (Р)</t>
  </si>
  <si>
    <t xml:space="preserve">Р : Бромметан (Р) 0,5 - 20 мг/м3</t>
  </si>
  <si>
    <t xml:space="preserve">Бромметан (Р)</t>
  </si>
  <si>
    <t xml:space="preserve">СН3Вr</t>
  </si>
  <si>
    <t xml:space="preserve">ГАНК-4М для определения: Бромметан (Р)</t>
  </si>
  <si>
    <t xml:space="preserve">Р : Бромфенол (Р) 0,15 - 6 мг/м3</t>
  </si>
  <si>
    <t xml:space="preserve">Бромфенол (Р)</t>
  </si>
  <si>
    <t xml:space="preserve">ВrС6Н4ОН</t>
  </si>
  <si>
    <t xml:space="preserve">ГАНК-4М для определения: Бромфенол (Р)</t>
  </si>
  <si>
    <t xml:space="preserve">Р : Бутадиен (Р) 50 - 2000 мг/м3</t>
  </si>
  <si>
    <t xml:space="preserve">Бутадиен (Р)</t>
  </si>
  <si>
    <t xml:space="preserve">С4Н6</t>
  </si>
  <si>
    <t xml:space="preserve">ГАНК-4М для определения: Бутадиен (Р)</t>
  </si>
  <si>
    <t xml:space="preserve">Р : Бутан (Р) 150 - 6000 мг/м3</t>
  </si>
  <si>
    <t xml:space="preserve">150 - 6000 мг/м3</t>
  </si>
  <si>
    <t xml:space="preserve">Р07</t>
  </si>
  <si>
    <t xml:space="preserve">Бутан (Р)</t>
  </si>
  <si>
    <t xml:space="preserve">С4Н10</t>
  </si>
  <si>
    <t xml:space="preserve">ГАНК-4М для определения: Бутан (Р)</t>
  </si>
  <si>
    <t xml:space="preserve">Р : Масляный альдегид (бутаналь) (Р) 2,5 - 100 мг/м3</t>
  </si>
  <si>
    <t xml:space="preserve">Масляный альдегид (бутаналь) (Р)</t>
  </si>
  <si>
    <t xml:space="preserve">C4H8O</t>
  </si>
  <si>
    <t xml:space="preserve">ГАНК-4М для определения: Масляный альдегид (бутаналь) (Р)</t>
  </si>
  <si>
    <t xml:space="preserve">Р : Бутандиол (Р) 2,5 - 100 мг/м3</t>
  </si>
  <si>
    <t xml:space="preserve">Р09</t>
  </si>
  <si>
    <t xml:space="preserve">Бутандиол (Р)</t>
  </si>
  <si>
    <t xml:space="preserve">С4Н8(ОН)2</t>
  </si>
  <si>
    <t xml:space="preserve">ГАНК-4М для определения: Бутандиол (Р)</t>
  </si>
  <si>
    <t xml:space="preserve">Р : Бутанол (бутан-1-ол, 1-бутанол, бутиловый спирт) (Р) 5 - 200 мг/м3</t>
  </si>
  <si>
    <t xml:space="preserve">Бутанол (бутан-1-ол, 1-бутанол, бутиловый спирт) (Р)</t>
  </si>
  <si>
    <t xml:space="preserve">C4H9OH</t>
  </si>
  <si>
    <t xml:space="preserve">ГАНК-4М для определения: Бутанол (бутан-1-ол, 1-бутанол, бутиловый спирт) (Р)</t>
  </si>
  <si>
    <t xml:space="preserve">Р : Изобутанол (бутан-2-ол, 2-метилпропанол-1) (Р) 5 - 200 мг/м3</t>
  </si>
  <si>
    <t xml:space="preserve">Изобутанол (бутан-2-ол, 2-метилпропанол-1) (Р)</t>
  </si>
  <si>
    <t xml:space="preserve">C4H10O</t>
  </si>
  <si>
    <t xml:space="preserve">ГАНК-4М для определения: Изобутанол (бутан-2-ол, 2-метилпропанол-1) (Р)</t>
  </si>
  <si>
    <t xml:space="preserve">Р : Метилэтилкетон  Бутанон-2 (Р) 100 - 4000 мг/м3</t>
  </si>
  <si>
    <t xml:space="preserve">100 - 4000 мг/м3</t>
  </si>
  <si>
    <t xml:space="preserve">Метилэтилкетон  Бутанон-2 (Р)</t>
  </si>
  <si>
    <t xml:space="preserve">ГАНК-4М для определения: Метилэтилкетон  Бутанон-2 (Р)</t>
  </si>
  <si>
    <t xml:space="preserve">Р : Диэтилсульфид (Р) 25 - 1000 мг/м3</t>
  </si>
  <si>
    <t xml:space="preserve">Диэтилсульфид (Р)</t>
  </si>
  <si>
    <t xml:space="preserve">С4Н10S</t>
  </si>
  <si>
    <t xml:space="preserve">ГАНК-4М для определения: Диэтилсульфид (Р)</t>
  </si>
  <si>
    <t xml:space="preserve">Р : Бутилакрилат (Р) 5 - 200 мг/м3</t>
  </si>
  <si>
    <t xml:space="preserve">Бутилакрилат (Р)</t>
  </si>
  <si>
    <t xml:space="preserve">C7H12O2</t>
  </si>
  <si>
    <t xml:space="preserve">ГАНК-4М для определения: Бутилакрилат (Р)</t>
  </si>
  <si>
    <t xml:space="preserve">Р : Бутилацетат (уксусный кислоты бутиловый эфир) (Р) 25 - 1000 мг/м3</t>
  </si>
  <si>
    <t xml:space="preserve">Бутилацетат (уксусный кислоты бутиловый эфир) (Р)</t>
  </si>
  <si>
    <t xml:space="preserve">C6H12O2</t>
  </si>
  <si>
    <t xml:space="preserve">ГАНК-4М для определения: Бутилацетат (уксусный кислоты бутиловый эфир) (Р)</t>
  </si>
  <si>
    <t xml:space="preserve">Р : Бутилен (2-метилпроп-1-ен, бут-1-ен) (Р) 50 - 2000 мг/м3</t>
  </si>
  <si>
    <t xml:space="preserve">Бутилен (2-метилпроп-1-ен, бут-1-ен) (Р)</t>
  </si>
  <si>
    <t xml:space="preserve">С4Н8</t>
  </si>
  <si>
    <t xml:space="preserve">ГАНК-4М для определения: Бутилен (2-метилпроп-1-ен, бут-1-ен) (Р)</t>
  </si>
  <si>
    <t xml:space="preserve">Р : Природный газ в пересчете на метан (Р) 3500 - 35000 мг/м3</t>
  </si>
  <si>
    <t xml:space="preserve">3500 - 35000 мг/м3</t>
  </si>
  <si>
    <t xml:space="preserve">Природный газ в пересчете на метан (Р)</t>
  </si>
  <si>
    <t xml:space="preserve">ГАНК-4М для определения: Природный газ в пересчете на метан (Р)</t>
  </si>
  <si>
    <t xml:space="preserve">Р : Топливный газ в пересчете на пропан (Р) 50 - 2000 мг/м3</t>
  </si>
  <si>
    <t xml:space="preserve">Топливный газ в пересчете на пропан (Р)</t>
  </si>
  <si>
    <t xml:space="preserve">ГАНК-4М для определения: Топливный газ в пересчете на пропан (Р)</t>
  </si>
  <si>
    <t xml:space="preserve">Р : Капролактам (Гексагидро-2Н-азепин-2-он) (Р) 5 - 200 мг/м3</t>
  </si>
  <si>
    <t xml:space="preserve">Капролактам (Гексагидро-2Н-азепин-2-он) (Р)</t>
  </si>
  <si>
    <t xml:space="preserve">С6Н11NО</t>
  </si>
  <si>
    <t xml:space="preserve">ГАНК-4М для определения: Капролактам (Гексагидро-2Н-азепин-2-он) (Р)</t>
  </si>
  <si>
    <t xml:space="preserve">Р : Гексан (Р) 150 - 6000 мг/м3</t>
  </si>
  <si>
    <t xml:space="preserve">Гексан (Р)</t>
  </si>
  <si>
    <t xml:space="preserve">C6H14</t>
  </si>
  <si>
    <t xml:space="preserve">ГАНК-4М для определения: Гексан (Р)</t>
  </si>
  <si>
    <t xml:space="preserve">Р : Гексан-1-ол (Р) 5 - 200 мг/м3</t>
  </si>
  <si>
    <t xml:space="preserve">Гексан-1-ол (Р)</t>
  </si>
  <si>
    <t xml:space="preserve">С6Н13ОН</t>
  </si>
  <si>
    <t xml:space="preserve">ГАНК-4М для определения: Гексан-1-ол (Р)</t>
  </si>
  <si>
    <t xml:space="preserve">Р : Гептан в пересчете на гексан (Р) 150 - 6000 мг/м3</t>
  </si>
  <si>
    <t xml:space="preserve">Гептан в пересчете на гексан (Р)</t>
  </si>
  <si>
    <t xml:space="preserve">С7Н16</t>
  </si>
  <si>
    <t xml:space="preserve">ГАНК-4М для определения: Гептан в пересчете на гексан (Р)</t>
  </si>
  <si>
    <t xml:space="preserve">Р : Гептан-1-ол по изоамиловому спирту (Р) 5 - 200 мг/м3</t>
  </si>
  <si>
    <t xml:space="preserve">Гептан-1-ол по изоамиловому спирту (Р)</t>
  </si>
  <si>
    <t xml:space="preserve">С7Н15ОН</t>
  </si>
  <si>
    <t xml:space="preserve">ГАНК-4М для определения: Гептан-1-ол по изоамиловому спирту (Р)</t>
  </si>
  <si>
    <t xml:space="preserve">Р : Гидразин (Р) 0,05 - 2 мг/м3</t>
  </si>
  <si>
    <t xml:space="preserve">Гидразин (Р)</t>
  </si>
  <si>
    <t xml:space="preserve">N2H4</t>
  </si>
  <si>
    <t xml:space="preserve">ГАНК-4С для определения: Гидразин (Р)</t>
  </si>
  <si>
    <t xml:space="preserve">Р : Гидроксибензол (фенол) (Р) 0,15 - 6 мг/м3</t>
  </si>
  <si>
    <t xml:space="preserve">Гидроксибензол (фенол) (Р)</t>
  </si>
  <si>
    <t xml:space="preserve">C6H5OH</t>
  </si>
  <si>
    <t xml:space="preserve">ГАНК-4М для определения: Гидроксибензол (фенол) (Р)</t>
  </si>
  <si>
    <t xml:space="preserve">Р : Крезолы (Р) 0,25 - 10 мг/м3</t>
  </si>
  <si>
    <t xml:space="preserve">Крезолы (Р)</t>
  </si>
  <si>
    <t xml:space="preserve">С7Н8О</t>
  </si>
  <si>
    <t xml:space="preserve">ГАНК-4М для определения: Крезолы (Р)</t>
  </si>
  <si>
    <t xml:space="preserve">Р : Гидрофторид (фтороводород) (Р) 0,25 - 10 мг/м3</t>
  </si>
  <si>
    <t xml:space="preserve">Гидрофторид (фтороводород) (Р)</t>
  </si>
  <si>
    <t xml:space="preserve">HF</t>
  </si>
  <si>
    <t xml:space="preserve">ГАНК-4М для определения: Гидрофторид (фтороводород) (Р)</t>
  </si>
  <si>
    <t xml:space="preserve">Р : Гидрохлорид (хлороводород) (Р) 2,5 - 100 мг/м3</t>
  </si>
  <si>
    <t xml:space="preserve">Гидрохлорид (хлороводород) (Р)</t>
  </si>
  <si>
    <t xml:space="preserve">HCl</t>
  </si>
  <si>
    <t xml:space="preserve">ГАНК-4М для определения: Гидрохлорид (хлороводород) (Р)</t>
  </si>
  <si>
    <t xml:space="preserve">Р : Этилендиамин (Р) 1 - 40 мг/м3</t>
  </si>
  <si>
    <t xml:space="preserve">Этилендиамин (Р)</t>
  </si>
  <si>
    <t xml:space="preserve">C2H8N2</t>
  </si>
  <si>
    <t xml:space="preserve">ГАНК-4М для определения: Этилендиамин (Р)</t>
  </si>
  <si>
    <t xml:space="preserve">Р : Дибутилфталат (Р) 0,25 - 10 мг/м3</t>
  </si>
  <si>
    <t xml:space="preserve">Дибутилфталат (Р)</t>
  </si>
  <si>
    <t xml:space="preserve">C16H22O4</t>
  </si>
  <si>
    <t xml:space="preserve">ГАНК-4М для определения: Дибутилфталат (Р)</t>
  </si>
  <si>
    <t xml:space="preserve">Р : Дигидросульфид (сероводород, сульфид водорода) (Р) 5 - 200 мг/м3</t>
  </si>
  <si>
    <t xml:space="preserve">Дигидросульфид (сероводород, сульфид водорода) (Р)</t>
  </si>
  <si>
    <t xml:space="preserve">H2S</t>
  </si>
  <si>
    <t xml:space="preserve">ГАНК-4М для определения: Дигидросульфид (сероводород, сульфид водорода) (Р)</t>
  </si>
  <si>
    <t xml:space="preserve">Р : Дизельное топливо (Р) 150 - 6000 мг/м3</t>
  </si>
  <si>
    <t xml:space="preserve">Дизельное топливо (Р)</t>
  </si>
  <si>
    <t xml:space="preserve">ГАНК-4М для определения: Дизельное топливо (Р)</t>
  </si>
  <si>
    <t xml:space="preserve">Р : Диметиламин (Р) 0,5 - 20 мг/м3</t>
  </si>
  <si>
    <t xml:space="preserve">Диметиламин (Р)</t>
  </si>
  <si>
    <t xml:space="preserve">C2H7N</t>
  </si>
  <si>
    <t xml:space="preserve">ГАНК-4М для определения: Диметиламин (Р)</t>
  </si>
  <si>
    <t xml:space="preserve">Р : Диметилсульфид (Р) 25 - 1000 мг/м3</t>
  </si>
  <si>
    <t xml:space="preserve">Диметилсульфид (Р)</t>
  </si>
  <si>
    <t xml:space="preserve">С2Н6S</t>
  </si>
  <si>
    <t xml:space="preserve">ГАНК-4М для определения: Диметилсульфид (Р)</t>
  </si>
  <si>
    <t xml:space="preserve">Р : Диметилсульфоксид (Р) 10 - 400 мг/м3</t>
  </si>
  <si>
    <t xml:space="preserve">Диметилсульфоксид (Р)</t>
  </si>
  <si>
    <t xml:space="preserve">(СН3)2 SO</t>
  </si>
  <si>
    <t xml:space="preserve">ГАНК-4М для определения: Диметилсульфоксид (Р)</t>
  </si>
  <si>
    <t xml:space="preserve">Р : N-N-Диметилформамид (Р) 5 - 200 мг/м3</t>
  </si>
  <si>
    <t xml:space="preserve">N-N-Диметилформамид (Р)</t>
  </si>
  <si>
    <t xml:space="preserve"> С3Н7ON</t>
  </si>
  <si>
    <t xml:space="preserve">ГАНК-4М для определения: N-N-Диметилформамид (Р)</t>
  </si>
  <si>
    <t xml:space="preserve">Р : Ксилидины (Р) 1,5 - 60 мг/м3</t>
  </si>
  <si>
    <t xml:space="preserve">Ксилидины (Р)</t>
  </si>
  <si>
    <t xml:space="preserve">C8H11N</t>
  </si>
  <si>
    <t xml:space="preserve">ГАНК-4М для определения: Ксилидины (Р)</t>
  </si>
  <si>
    <t xml:space="preserve">Р : Диметилфталат (Р) 0,15 - 6 мг/м3</t>
  </si>
  <si>
    <t xml:space="preserve">Диметилфталат (Р)</t>
  </si>
  <si>
    <t xml:space="preserve">C10H10O4</t>
  </si>
  <si>
    <t xml:space="preserve">ГАНК-4М для определения: Диметилфталат (Р)</t>
  </si>
  <si>
    <t xml:space="preserve">Р : Ксилол (диметилбензол) (Р) 25 - 1000 мг/м3</t>
  </si>
  <si>
    <t xml:space="preserve">Ксилол (диметилбензол) (Р)</t>
  </si>
  <si>
    <t xml:space="preserve">C8H10</t>
  </si>
  <si>
    <t xml:space="preserve">ГАНК-4М для определения: Ксилол (диметилбензол) (Р)</t>
  </si>
  <si>
    <t xml:space="preserve">Р : Метилаль (диметоксиметан) (Р) 5 - 200 мг/м3</t>
  </si>
  <si>
    <t xml:space="preserve">Метилаль (диметоксиметан) (Р)</t>
  </si>
  <si>
    <t xml:space="preserve">CH2(OCH3)2</t>
  </si>
  <si>
    <t xml:space="preserve">ГАНК-4М для определения: Метилаль (диметоксиметан) (Р)</t>
  </si>
  <si>
    <t xml:space="preserve">Р : Диоктилфталат (Р) 0,5 - 20 мг/м3</t>
  </si>
  <si>
    <t xml:space="preserve">Диоктилфталат (Р)</t>
  </si>
  <si>
    <t xml:space="preserve">C₁₆H₂₂O₄</t>
  </si>
  <si>
    <t xml:space="preserve">ГАНК-4М для определения: Диоктилфталат (Р)</t>
  </si>
  <si>
    <t xml:space="preserve">Р : Дихлорметан (Р) 25 - 1000 мг/м3</t>
  </si>
  <si>
    <t xml:space="preserve">Дихлорметан (Р)</t>
  </si>
  <si>
    <t xml:space="preserve">СН2Cl2</t>
  </si>
  <si>
    <t xml:space="preserve">ГАНК-4М для определения: Дихлорметан (Р)</t>
  </si>
  <si>
    <t xml:space="preserve">Р : 1,2-Дихлорэтан (Р) 5 - 200 мг/м3</t>
  </si>
  <si>
    <t xml:space="preserve">1,2-Дихлорэтан (Р)</t>
  </si>
  <si>
    <t xml:space="preserve">C2H4Cl2</t>
  </si>
  <si>
    <t xml:space="preserve">ГАНК-4М для определения: 1,2-Дихлорэтан (Р)</t>
  </si>
  <si>
    <t xml:space="preserve">Р : Дихлорэтилен (Р) 25 - 1000 мг/м3</t>
  </si>
  <si>
    <t xml:space="preserve">Дихлорэтилен (Р)</t>
  </si>
  <si>
    <t xml:space="preserve">С2Н2Cl2</t>
  </si>
  <si>
    <t xml:space="preserve">ГАНК-4М для определения: Дихлорэтилен (Р)</t>
  </si>
  <si>
    <t xml:space="preserve">Р : Диэтиламин (Р) 15 - 600 мг/м3</t>
  </si>
  <si>
    <t xml:space="preserve">15 - 600 мг/м3</t>
  </si>
  <si>
    <t xml:space="preserve">Диэтиламин (Р)</t>
  </si>
  <si>
    <t xml:space="preserve">C4H11N</t>
  </si>
  <si>
    <t xml:space="preserve">ГАНК-4М для определения: Диэтиламин (Р)</t>
  </si>
  <si>
    <t xml:space="preserve">Р : Диэтилбензол (Р) 5 - 200 мг/м3</t>
  </si>
  <si>
    <t xml:space="preserve">Диэтилбензол (Р)</t>
  </si>
  <si>
    <t xml:space="preserve">С10Н14</t>
  </si>
  <si>
    <t xml:space="preserve">ГАНК-4М для определения: Диэтилбензол (Р)</t>
  </si>
  <si>
    <t xml:space="preserve">Р : Диэтилфталат (Р) 0,25 - 10 мг/м3</t>
  </si>
  <si>
    <t xml:space="preserve">Диэтилфталат (Р)</t>
  </si>
  <si>
    <t xml:space="preserve">C12H14O4</t>
  </si>
  <si>
    <t xml:space="preserve">ГАНК-4М для определения: Диэтилфталат (Р)</t>
  </si>
  <si>
    <t xml:space="preserve">Р :  Ди-Железо триоксид (Р) 3 - 120 мг/м3</t>
  </si>
  <si>
    <t xml:space="preserve">3 - 120 мг/м3</t>
  </si>
  <si>
    <t xml:space="preserve">Р10</t>
  </si>
  <si>
    <t xml:space="preserve">Ди-Железо триоксид (Р)</t>
  </si>
  <si>
    <t xml:space="preserve">Fe2О3</t>
  </si>
  <si>
    <t xml:space="preserve">ГАНК-4С для определения: Ди-Железо триоксид (Р)</t>
  </si>
  <si>
    <t xml:space="preserve">Р : Зола (угольная) (Р) 2 - 80 мг/м3</t>
  </si>
  <si>
    <t xml:space="preserve">2 - 80 мг/м3</t>
  </si>
  <si>
    <t xml:space="preserve">Р11</t>
  </si>
  <si>
    <t xml:space="preserve">Зола (угольная) (Р)</t>
  </si>
  <si>
    <t xml:space="preserve">ГАНК-4С для определения: Зола (угольная) (Р)</t>
  </si>
  <si>
    <t xml:space="preserve">Р : Изобутан (Р) 150 - 6000 мг/м3</t>
  </si>
  <si>
    <t xml:space="preserve">Изобутан (Р)</t>
  </si>
  <si>
    <t xml:space="preserve">ГАНК-4М для определения: Изобутан (Р)</t>
  </si>
  <si>
    <t xml:space="preserve">Р : Изопропилбензол (1-метилэтил-бензол, кумол, 2-фенилпропан) (Р) 25 - 1000 мг/м3</t>
  </si>
  <si>
    <t xml:space="preserve">Изопропилбензол (1-метилэтил-бензол, кумол, 2-фенилпропан) (Р)</t>
  </si>
  <si>
    <t xml:space="preserve">C9H12</t>
  </si>
  <si>
    <t xml:space="preserve">ГАНК-4М для определения: Изопропилбензол (1-метилэтил-бензол, кумол, 2-фенилпропан) (Р)</t>
  </si>
  <si>
    <t xml:space="preserve">Р : Канифоль (Р) 2 - 80 мг/м3</t>
  </si>
  <si>
    <t xml:space="preserve">АР4</t>
  </si>
  <si>
    <t xml:space="preserve">Канифоль (Р)</t>
  </si>
  <si>
    <t xml:space="preserve">Канифоль </t>
  </si>
  <si>
    <t xml:space="preserve">ГАНК-4М для определения: Канифоль (Р)</t>
  </si>
  <si>
    <t xml:space="preserve">Р : Керосин (Р) 150 - 6000 мг/м3</t>
  </si>
  <si>
    <t xml:space="preserve">Керосин (Р)</t>
  </si>
  <si>
    <t xml:space="preserve">ГАНК-4М для определения: Керосин (Р)</t>
  </si>
  <si>
    <t xml:space="preserve">АР : Кислород (АР) 0,2% об. - 30% об.</t>
  </si>
  <si>
    <t xml:space="preserve">0,2% об. - 30% об.</t>
  </si>
  <si>
    <t xml:space="preserve">АР1</t>
  </si>
  <si>
    <t xml:space="preserve">Кислород (АР)</t>
  </si>
  <si>
    <t xml:space="preserve">О2</t>
  </si>
  <si>
    <t xml:space="preserve">ГАНК-4М для определения: Кислород</t>
  </si>
  <si>
    <t xml:space="preserve">Р : Марганец в сварочном аэрозоле (с содержанием до 20 %) (Р) 0,1 - 4 мг/м3</t>
  </si>
  <si>
    <t xml:space="preserve">0,1 - 4 мг/м3</t>
  </si>
  <si>
    <t xml:space="preserve">Р13</t>
  </si>
  <si>
    <t xml:space="preserve">Марганец в сварочном аэрозоле (с содержанием до 20 %) (Р)</t>
  </si>
  <si>
    <t xml:space="preserve">Mn (до 20%)</t>
  </si>
  <si>
    <t xml:space="preserve">ГАНК-4С для определения: Марганец в сварочном аэрозоле (с содержанием до 20 %) (Р)</t>
  </si>
  <si>
    <t xml:space="preserve">Р : Масло минеральное (Р) 2,5 - 100 мг/м3</t>
  </si>
  <si>
    <t xml:space="preserve">Масло минеральное (Р)</t>
  </si>
  <si>
    <t xml:space="preserve">ГАНК-4М для определения: Масло минеральное (Р)</t>
  </si>
  <si>
    <t xml:space="preserve">Р : Медь (Р) 0,25 - 10 мг/м3</t>
  </si>
  <si>
    <t xml:space="preserve">Медь (Р)</t>
  </si>
  <si>
    <t xml:space="preserve">Сu</t>
  </si>
  <si>
    <t xml:space="preserve">ГАНК-4С для определения: Медь (Р)</t>
  </si>
  <si>
    <t xml:space="preserve">Р : Метакриловая кислота (Р) 5 - 200 мг/м3</t>
  </si>
  <si>
    <t xml:space="preserve">Метакриловая кислота (Р)</t>
  </si>
  <si>
    <t xml:space="preserve">C4H6O2</t>
  </si>
  <si>
    <t xml:space="preserve">ГАНК-4М для определения: Метакриловая кислота (Р)</t>
  </si>
  <si>
    <t xml:space="preserve">Р : Метан (Р) 3500 - 35000 мг/м3</t>
  </si>
  <si>
    <t xml:space="preserve">Метан (Р)</t>
  </si>
  <si>
    <t xml:space="preserve">СН4</t>
  </si>
  <si>
    <t xml:space="preserve">ГАНК-4М для определения: Метан (Р)</t>
  </si>
  <si>
    <t xml:space="preserve">Р : Кислота муравьиная (метановая кислота) (Р) 0,5 - 20 мг/м3</t>
  </si>
  <si>
    <t xml:space="preserve">Кислота муравьиная (метановая кислота) (Р)</t>
  </si>
  <si>
    <t xml:space="preserve">CH2O2</t>
  </si>
  <si>
    <t xml:space="preserve">ГАНК-4М для определения: Кислота муравьиная (метановая кислота) (Р)</t>
  </si>
  <si>
    <t xml:space="preserve">Р : Метанол (метиловый спирт) (Р) 2,5 - 100 мг/м3</t>
  </si>
  <si>
    <t xml:space="preserve">Метанол (метиловый спирт) (Р)</t>
  </si>
  <si>
    <t xml:space="preserve">CH3OH</t>
  </si>
  <si>
    <t xml:space="preserve">ГАНК-4М для определения: Метанол (метиловый спирт) (Р)</t>
  </si>
  <si>
    <t xml:space="preserve">Р : Метантиол (метилмеркаптан) (Р) 0,4 - 16 мг/м3</t>
  </si>
  <si>
    <t xml:space="preserve">0,4 - 16 мг/м3</t>
  </si>
  <si>
    <t xml:space="preserve">Метантиол (метилмеркаптан) (Р)</t>
  </si>
  <si>
    <t xml:space="preserve">CH3SH</t>
  </si>
  <si>
    <t xml:space="preserve">ГАНК-4М для определения: Метантиол (метилмеркаптан) (Р)</t>
  </si>
  <si>
    <t xml:space="preserve">Р : Меркаптаны (Р) 0,4 - 16 мг/м3</t>
  </si>
  <si>
    <t xml:space="preserve">Меркаптаны (Р)</t>
  </si>
  <si>
    <t xml:space="preserve">R-SН</t>
  </si>
  <si>
    <t xml:space="preserve">ГАНК-4М для определения: Меркаптаны (Р)</t>
  </si>
  <si>
    <t xml:space="preserve">Р : Изопрен (Р) 20 - 800 мг/м3</t>
  </si>
  <si>
    <t xml:space="preserve">20 - 800 мг/м3</t>
  </si>
  <si>
    <t xml:space="preserve">Изопрен (Р)</t>
  </si>
  <si>
    <t xml:space="preserve">С5Н8</t>
  </si>
  <si>
    <t xml:space="preserve">ГАНК-4М для определения: Изопрен (Р)</t>
  </si>
  <si>
    <t xml:space="preserve">Р : Метилакрилат (метилпроп-2-еноат) (Р) 2,5 - 100 мг/м3</t>
  </si>
  <si>
    <t xml:space="preserve">Метилакрилат (метилпроп-2-
еноат) (Р)</t>
  </si>
  <si>
    <t xml:space="preserve">ГАНК-4М для определения: Метилакрилат (метилпроп-2-
еноат) (Р)</t>
  </si>
  <si>
    <t xml:space="preserve">Р : Метил-2-метилпроп-2-еноат (Метилметакрилат, метиловый эфир метакриловой кислоты) (Р) 5 - 200 мг/м3</t>
  </si>
  <si>
    <t xml:space="preserve">Метил-2-метилпроп-2-еноат (Метилметакрилат, метиловый эфир метакриловой кислоты) (Р)</t>
  </si>
  <si>
    <t xml:space="preserve">C5H8O2</t>
  </si>
  <si>
    <t xml:space="preserve">ГАНК-4М для определения: Метил-2-метилпроп-2-еноат (Метилметакрилат, метиловый эфир метакриловой кислоты) (Р)</t>
  </si>
  <si>
    <t xml:space="preserve">Р : Метилацетат (Р) 50 - 2000 мг/м3</t>
  </si>
  <si>
    <t xml:space="preserve">Метилацетат (Р)</t>
  </si>
  <si>
    <t xml:space="preserve">С3Н6О2</t>
  </si>
  <si>
    <t xml:space="preserve">ГАНК-4М для определения: Метилацетат (Р)</t>
  </si>
  <si>
    <t xml:space="preserve">Р : Метилбензол (толуол) (Р) 25 - 1000 мг/м3</t>
  </si>
  <si>
    <t xml:space="preserve">Метилбензол (толуол) (Р)</t>
  </si>
  <si>
    <t xml:space="preserve">C7H8</t>
  </si>
  <si>
    <t xml:space="preserve">ГАНК-4М для определения: Метилбензол (толуол) (Р)</t>
  </si>
  <si>
    <t xml:space="preserve">Р : Метилхлорид (Р) 2,5 - 100 мг/м3</t>
  </si>
  <si>
    <t xml:space="preserve">Метилхлорид (Р)</t>
  </si>
  <si>
    <t xml:space="preserve">СН3Cl</t>
  </si>
  <si>
    <t xml:space="preserve">ГАНК-4М для определения: Метилхлорид (Р)</t>
  </si>
  <si>
    <t xml:space="preserve">Р : Метиламин (Р) 0,5 - 20 мг/м3</t>
  </si>
  <si>
    <t xml:space="preserve">Метиламин (Р)</t>
  </si>
  <si>
    <t xml:space="preserve">СН3NН2</t>
  </si>
  <si>
    <t xml:space="preserve">ГАНК-4М для определения: Метиламин (Р)</t>
  </si>
  <si>
    <t xml:space="preserve">Р : Этилтолуол (Р) 25 - 1000 мг/м3</t>
  </si>
  <si>
    <t xml:space="preserve">Этилтолуол (Р)</t>
  </si>
  <si>
    <t xml:space="preserve">С9Н12</t>
  </si>
  <si>
    <t xml:space="preserve">ГАНК-4М для определения: Этилтолуол (Р)</t>
  </si>
  <si>
    <t xml:space="preserve">Р : Щелочь (гидроокись натрия, гидроокись калия) (Р) 0,25 - 10 мг/м3</t>
  </si>
  <si>
    <t xml:space="preserve">Щелочь (гидроокись натрия, гидроокись калия) (Р)</t>
  </si>
  <si>
    <t xml:space="preserve">NaOH, KOH</t>
  </si>
  <si>
    <t xml:space="preserve">ГАНК-4С для определения: Щелочь (гидроокись натрия, гидроокись калия) (Р)</t>
  </si>
  <si>
    <t xml:space="preserve">Р : Нафталин (Р) 10 - 400 мг/м3</t>
  </si>
  <si>
    <t xml:space="preserve">Нафталин (Р)</t>
  </si>
  <si>
    <t xml:space="preserve">C10H8</t>
  </si>
  <si>
    <t xml:space="preserve">ГАНК-4М для определения: Нафталин (Р)</t>
  </si>
  <si>
    <t xml:space="preserve">Р : Нефрас (гептановая фракция) (Р) 50 - 2000 мг/м3</t>
  </si>
  <si>
    <t xml:space="preserve">Нефрас (гептановая фракция) (Р)</t>
  </si>
  <si>
    <t xml:space="preserve">ГАНК-4М для определения: Нефрас (гептановая фракция) (Р)</t>
  </si>
  <si>
    <t xml:space="preserve">Р : Никель и соединения (Р) 0,025 - 1 мг/м3</t>
  </si>
  <si>
    <t xml:space="preserve">0,025 - 1 мг/м3</t>
  </si>
  <si>
    <t xml:space="preserve">Никель и соединения (Р)</t>
  </si>
  <si>
    <t xml:space="preserve">NiО, Ni2О3</t>
  </si>
  <si>
    <t xml:space="preserve">ГАНК-4С для определения: Никель и соединения (Р)</t>
  </si>
  <si>
    <t xml:space="preserve">Р : Нитробензол (Р) 1,5 - 60 мг/м3</t>
  </si>
  <si>
    <t xml:space="preserve">Нитробензол (Р)</t>
  </si>
  <si>
    <t xml:space="preserve">С6Н5NО2</t>
  </si>
  <si>
    <t xml:space="preserve">ГАНК-4М для определения: Нитробензол (Р)</t>
  </si>
  <si>
    <t xml:space="preserve">Р : Нитрометан (Р) 15 - 600 мг/м3</t>
  </si>
  <si>
    <t xml:space="preserve">Нитрометан (Р)</t>
  </si>
  <si>
    <t xml:space="preserve">СН3NО2  </t>
  </si>
  <si>
    <t xml:space="preserve">ГАНК-4М для определения: Нитрометан (Р)</t>
  </si>
  <si>
    <t xml:space="preserve">Р : Нитроэтан по нитрометану (Р) 15 - 600 мг/м3</t>
  </si>
  <si>
    <t xml:space="preserve">Нитроэтан по нитрометану (Р)</t>
  </si>
  <si>
    <t xml:space="preserve">С2Н5NО2 </t>
  </si>
  <si>
    <t xml:space="preserve">ГАНК-4М для определения: Нитроэтан по нитрометану (Р)</t>
  </si>
  <si>
    <t xml:space="preserve">Р : Нитропропан по нитрометану (Р) 15 - 600 мг/м3</t>
  </si>
  <si>
    <t xml:space="preserve">Нитропропан по нитрометану (Р)</t>
  </si>
  <si>
    <t xml:space="preserve">С3Н7NО2</t>
  </si>
  <si>
    <t xml:space="preserve">ГАНК-4М для определения: Нитропропан по нитрометану (Р)</t>
  </si>
  <si>
    <t xml:space="preserve">Р : Озон (трикислород) (Р) 0,05 - 2 мг/м3</t>
  </si>
  <si>
    <t xml:space="preserve">Озон (трикислород) (Р)</t>
  </si>
  <si>
    <t xml:space="preserve">O3</t>
  </si>
  <si>
    <t xml:space="preserve">ГАНК-4М для определения: Озон (трикислород) (Р)</t>
  </si>
  <si>
    <t xml:space="preserve">Р : Диизопропиловый эфир (Р) 50 - 2000 мг/м3</t>
  </si>
  <si>
    <t xml:space="preserve">Диизопропиловый эфир (Р)</t>
  </si>
  <si>
    <t xml:space="preserve">C5H12O2</t>
  </si>
  <si>
    <t xml:space="preserve">ГАНК-4М для определения: Диизопропиловый эфир (Р)</t>
  </si>
  <si>
    <t xml:space="preserve">Р : Диметиловый эфир (Р) 150 - 4000 мг/м3</t>
  </si>
  <si>
    <t xml:space="preserve">150 - 4000 мг/м3</t>
  </si>
  <si>
    <t xml:space="preserve">Диметиловый эфир (Р)</t>
  </si>
  <si>
    <t xml:space="preserve">C2H6O</t>
  </si>
  <si>
    <t xml:space="preserve">ГАНК-4М для определения: Диметиловый эфир (Р)</t>
  </si>
  <si>
    <t xml:space="preserve">Р : Диэтиленгликоль (Р) 5 - 200 мг/м3</t>
  </si>
  <si>
    <t xml:space="preserve">Диэтиленгликоль (Р)</t>
  </si>
  <si>
    <t xml:space="preserve">(С2Н4ОН)2О</t>
  </si>
  <si>
    <t xml:space="preserve">ГАНК-4М для определения: Диэтиленгликоль (Р)</t>
  </si>
  <si>
    <t xml:space="preserve">Р : Оксид алюминия (Р) 1 - 40 мг/м3</t>
  </si>
  <si>
    <t xml:space="preserve">Р15</t>
  </si>
  <si>
    <t xml:space="preserve">Оксид алюминия (Р)</t>
  </si>
  <si>
    <t xml:space="preserve">Al2O3</t>
  </si>
  <si>
    <t xml:space="preserve">ГАНК-4С для определения: Оксид алюминия (Р)</t>
  </si>
  <si>
    <t xml:space="preserve">Р : Оксиды железа (в сварочном аэрозоле) (Р) 3 - 120 мг/м3</t>
  </si>
  <si>
    <t xml:space="preserve">Оксиды железа (в сварочном аэрозоле) (Р)</t>
  </si>
  <si>
    <t xml:space="preserve">FexOy</t>
  </si>
  <si>
    <t xml:space="preserve">ГАНК-4С для определения: Оксиды железа (в сварочном аэрозоле) (Р)</t>
  </si>
  <si>
    <t xml:space="preserve">Р : Оксиды марганца (Р) 0,15 - 6 мг/м3</t>
  </si>
  <si>
    <t xml:space="preserve">Оксиды марганца (Р)</t>
  </si>
  <si>
    <t xml:space="preserve">MnxОy</t>
  </si>
  <si>
    <t xml:space="preserve">ГАНК-4С для определения: Оксиды марганца (Р)</t>
  </si>
  <si>
    <t xml:space="preserve">Р : Оксид меди (Р) 0,25 - 10 мг/м3</t>
  </si>
  <si>
    <t xml:space="preserve">Оксид меди (Р)</t>
  </si>
  <si>
    <t xml:space="preserve">CuO</t>
  </si>
  <si>
    <t xml:space="preserve">ГАНК-4С для определения: Оксид меди (Р)</t>
  </si>
  <si>
    <t xml:space="preserve">Р : Оксиды никеля (Р) 0,025 - 1 мг/м3</t>
  </si>
  <si>
    <t xml:space="preserve">Оксиды никеля (Р)</t>
  </si>
  <si>
    <t xml:space="preserve">NixOy</t>
  </si>
  <si>
    <t xml:space="preserve">ГАНК-4С для определения: Оксиды никеля (Р)</t>
  </si>
  <si>
    <t xml:space="preserve">Р : Оксиды хрома (в сварочном аэрозоле) (Р) 0,5 - 20 мг/м3</t>
  </si>
  <si>
    <t xml:space="preserve">Оксиды хрома (в сварочном аэрозоле) (Р)</t>
  </si>
  <si>
    <t xml:space="preserve">CrxOy</t>
  </si>
  <si>
    <t xml:space="preserve">ГАНК-4С для определения: Оксиды хрома (в сварочном аэрозоле) (Р)</t>
  </si>
  <si>
    <t xml:space="preserve">Р : Оксид цинка (Р) 0,25 - 10 мг/м3</t>
  </si>
  <si>
    <t xml:space="preserve">Оксид цинка (Р)</t>
  </si>
  <si>
    <t xml:space="preserve">ZnO</t>
  </si>
  <si>
    <t xml:space="preserve">ГАНК-4С для определения: Оксид цинка (Р)</t>
  </si>
  <si>
    <t xml:space="preserve">Р : Кислота ортофосфорная (Р) 0,5 - 20 мг/м3</t>
  </si>
  <si>
    <t xml:space="preserve">Кислота ортофосфорная (Р)</t>
  </si>
  <si>
    <t xml:space="preserve">H3PO4</t>
  </si>
  <si>
    <t xml:space="preserve">ГАНК-4С для определения: Кислота ортофосфорная (Р)</t>
  </si>
  <si>
    <t xml:space="preserve">Р : Пентан (Р) 150 - 6000 мг/м3</t>
  </si>
  <si>
    <t xml:space="preserve">Пентан (Р)</t>
  </si>
  <si>
    <t xml:space="preserve">С5Н12</t>
  </si>
  <si>
    <t xml:space="preserve">ГАНК-4М для определения: Пентан (Р)</t>
  </si>
  <si>
    <t xml:space="preserve">Р : Глутаровый альдегид (пентандиаль) (Р) 2,5 - 100 мг/м3</t>
  </si>
  <si>
    <t xml:space="preserve">Глутаровый альдегид (пентандиаль) (Р)</t>
  </si>
  <si>
    <t xml:space="preserve">ГАНК-4М для определения: Глутаровый альдегид (пентандиаль) (Р)</t>
  </si>
  <si>
    <t xml:space="preserve">Р : Пентан-1-ол (спирт амиловый) (Р) 5 - 200 мг/м3</t>
  </si>
  <si>
    <t xml:space="preserve">Пентан-1-ол (спирт амиловый) (Р)</t>
  </si>
  <si>
    <t xml:space="preserve">С5H11OH</t>
  </si>
  <si>
    <t xml:space="preserve">ГАНК-4М для определения: Пентан-1-ол (спирт амиловый) (Р)</t>
  </si>
  <si>
    <t xml:space="preserve">Р : Диэтилендиамин (пиперазин) (Р) 0,5 - 20 мг/м3</t>
  </si>
  <si>
    <t xml:space="preserve">Диэтилендиамин (пиперазин) (Р)</t>
  </si>
  <si>
    <t xml:space="preserve">С4Н10N2</t>
  </si>
  <si>
    <t xml:space="preserve">ГАНК-4М для определения: Диэтилендиамин (пиперазин) (Р)</t>
  </si>
  <si>
    <t xml:space="preserve">Р : Пиридин (Р) 2,5 - 100 мг/м3</t>
  </si>
  <si>
    <t xml:space="preserve">Пиридин (Р)</t>
  </si>
  <si>
    <t xml:space="preserve">С5Н5N</t>
  </si>
  <si>
    <t xml:space="preserve">ГАНК-4М для определения: Пиридин (Р)</t>
  </si>
  <si>
    <t xml:space="preserve">Р : Пропан (Р) 50 - 2000 мг/м3</t>
  </si>
  <si>
    <t xml:space="preserve">Пропан (Р)</t>
  </si>
  <si>
    <t xml:space="preserve">С3Н8</t>
  </si>
  <si>
    <t xml:space="preserve">ГАНК-4М для определения: Пропан (Р)</t>
  </si>
  <si>
    <t xml:space="preserve">Р : Пропан-1-ол (Р) 5 - 200 мг/м3</t>
  </si>
  <si>
    <t xml:space="preserve">Пропан-1-ол (Р)</t>
  </si>
  <si>
    <t xml:space="preserve">С3Н7ОН</t>
  </si>
  <si>
    <t xml:space="preserve">ГАНК-4М для определения: Пропан-1-ол (Р)</t>
  </si>
  <si>
    <t xml:space="preserve">Р : Пропан-2-ол (изопропанол, изопропиловый спирт) (Р) 5 - 200 мг/м3</t>
  </si>
  <si>
    <t xml:space="preserve">Пропан-2-ол (изопропанол, изопропиловый спирт) (Р)</t>
  </si>
  <si>
    <t xml:space="preserve">C3H8O</t>
  </si>
  <si>
    <t xml:space="preserve">ГАНК-4М для определения: Пропан-2-ол (изопропанол, изопропиловый спирт) (Р)</t>
  </si>
  <si>
    <t xml:space="preserve">Р : Ацетон (пропан-2он) (Р) 100 - 4000 мг/м3</t>
  </si>
  <si>
    <t xml:space="preserve">Ацетон (пропан-2он) (Р)</t>
  </si>
  <si>
    <t xml:space="preserve">C3H6O</t>
  </si>
  <si>
    <t xml:space="preserve">ГАНК-4М для определения: Ацетон (пропан-2он) (Р)</t>
  </si>
  <si>
    <t xml:space="preserve">Р : Акрилонитрил (проп-2-енонитрил) (Р) 0,25 - 10 мг/м3</t>
  </si>
  <si>
    <t xml:space="preserve">Акрилонитрил (проп-2-енонитрил) (Р)</t>
  </si>
  <si>
    <t xml:space="preserve">C3H3N</t>
  </si>
  <si>
    <t xml:space="preserve">ГАНК-4М для определения: Акрилонитрил (проп-2-енонитрил) (Р)</t>
  </si>
  <si>
    <t xml:space="preserve">Р : Акролеин (проп-2ен-1-аль) (Р) 0,1 - 4 мг/м3</t>
  </si>
  <si>
    <t xml:space="preserve">Акролеин (проп-2ен-1-аль) (Р)</t>
  </si>
  <si>
    <t xml:space="preserve">C3H4O</t>
  </si>
  <si>
    <t xml:space="preserve">ГАНК-4М для определения: Акролеин (проп-2ен-1-аль) (Р)</t>
  </si>
  <si>
    <t xml:space="preserve">Р : Кислота акриловая (Р) 2,5 - 100 мг/м3</t>
  </si>
  <si>
    <t xml:space="preserve">Кислота акриловая (Р)</t>
  </si>
  <si>
    <t xml:space="preserve">C3H4O2</t>
  </si>
  <si>
    <t xml:space="preserve">ГАНК-4М для определения: Кислота акриловая (Р)</t>
  </si>
  <si>
    <t xml:space="preserve">Р : Пропен (пропилен) (Р) 25 - 1000 мг/м3</t>
  </si>
  <si>
    <t xml:space="preserve">Пропен (пропилен) (Р)</t>
  </si>
  <si>
    <t xml:space="preserve">С3H6</t>
  </si>
  <si>
    <t xml:space="preserve">ГАНК-4М для определения: Пропен (пропилен) (Р)</t>
  </si>
  <si>
    <t xml:space="preserve">Р : Пыль (бумажная) (Р) 1 - 40 мг/м3</t>
  </si>
  <si>
    <t xml:space="preserve">Пыль (бумажная) (Р)</t>
  </si>
  <si>
    <t xml:space="preserve">ГАНК-4С для определения: Пыль (бумажная) (Р)</t>
  </si>
  <si>
    <t xml:space="preserve">Р : Пыль (взвешенные вещества) (Р) 1 - 40 мг/м3</t>
  </si>
  <si>
    <t xml:space="preserve">Пыль (взвешенные вещества) (Р)</t>
  </si>
  <si>
    <t xml:space="preserve">ГАНК-4С для определения: Пыль (взвешенные вещества) (Р)</t>
  </si>
  <si>
    <t xml:space="preserve">Р : Пыль (10 %&gt;SiO2&gt;2 %) (Р) 2 - 80 мг/м3</t>
  </si>
  <si>
    <t xml:space="preserve">Пыль (10 %&gt;SiO2&gt;2 %) (Р)</t>
  </si>
  <si>
    <t xml:space="preserve">ГАНК-4С для определения: Пыль (10 %&gt;SiO2&gt;2 %) (Р)</t>
  </si>
  <si>
    <t xml:space="preserve">Р : Пыль (20 %&gt;SiO2&gt;10 %) (Р) 1 - 40 мг/м3</t>
  </si>
  <si>
    <t xml:space="preserve">Пыль (20 %&gt;SiO2&gt;10 %) (Р)</t>
  </si>
  <si>
    <t xml:space="preserve">ГАНК-4С для определения: Пыль (20 %&gt;SiO2&gt;10 %) (Р)</t>
  </si>
  <si>
    <t xml:space="preserve">Р : Пыль (70 %&gt;SiO2&gt;20 %) (Р) 1 - 40 мг/м3</t>
  </si>
  <si>
    <t xml:space="preserve">Пыль (70 %&gt;SiO2&gt;20 %) (Р)</t>
  </si>
  <si>
    <t xml:space="preserve">ГАНК-4С для определения: Пыль (70 %&gt;SiO2&gt;20 %) (Р)</t>
  </si>
  <si>
    <t xml:space="preserve">Р : Пыль (SiO2&lt;2%) (Р) 3 - 120 мг/м3</t>
  </si>
  <si>
    <t xml:space="preserve">Пыль (SiO2&lt;2%) (Р)</t>
  </si>
  <si>
    <t xml:space="preserve">ГАНК-4С для определения: Пыль (SiO2&lt;2%) (Р)</t>
  </si>
  <si>
    <t xml:space="preserve">Р : Пыль (SiO2&gt;70%) (Р) 1 - 40 мг/м3</t>
  </si>
  <si>
    <t xml:space="preserve">Пыль (SiO2&gt;70%) (Р)</t>
  </si>
  <si>
    <t xml:space="preserve">ГАНК-4С для определения: Пыль (SiO2&gt;70%) (Р)</t>
  </si>
  <si>
    <t xml:space="preserve">Р : Пыль (доменного шлака) (Р) 3 - 120 мг/м3</t>
  </si>
  <si>
    <t xml:space="preserve">Пыль (доменного шлака) (Р)</t>
  </si>
  <si>
    <t xml:space="preserve">ГАНК-4С для определения: Пыль (доменного шлака) (Р)</t>
  </si>
  <si>
    <t xml:space="preserve">Р : Пыль (древесная) (Р) 3 - 120 мг/м3</t>
  </si>
  <si>
    <t xml:space="preserve">Пыль (древесная) (Р)</t>
  </si>
  <si>
    <t xml:space="preserve">ГАНК-4С для определения: Пыль (древесная) (Р)</t>
  </si>
  <si>
    <t xml:space="preserve">Р : Пыль (зерновая) (Р) 2 - 80 мг/м3</t>
  </si>
  <si>
    <t xml:space="preserve">Пыль (зерновая) (Р)</t>
  </si>
  <si>
    <t xml:space="preserve">ГАНК-4С для определения: Пыль (зерновая) (Р)</t>
  </si>
  <si>
    <t xml:space="preserve">Р : Пыль (мучная) (Р) 3 - 120 мг/м3</t>
  </si>
  <si>
    <t xml:space="preserve">Пыль (мучная) (Р)</t>
  </si>
  <si>
    <t xml:space="preserve">ГАНК-4С для определения: Пыль (мучная) (Р)</t>
  </si>
  <si>
    <t xml:space="preserve">Р : Пыль (хлопковая) (Р) 0,25 - 10 мг/м3</t>
  </si>
  <si>
    <t xml:space="preserve">Пыль (хлопковая) (Р)</t>
  </si>
  <si>
    <t xml:space="preserve">ГАНК-4С для определения: Пыль (хлопковая) (Р)</t>
  </si>
  <si>
    <t xml:space="preserve">Р : Пыль (цементная) (Р) 4 - 160 мг/м3</t>
  </si>
  <si>
    <t xml:space="preserve">4 - 160 мг/м3</t>
  </si>
  <si>
    <t xml:space="preserve">Пыль (цементная) (Р)</t>
  </si>
  <si>
    <t xml:space="preserve">ГАНК-4С для определения: Пыль (цементная) (Р)</t>
  </si>
  <si>
    <t xml:space="preserve">Р : Свинец и его неорганические соединения (Р) 0,025 - 1 мг/м3</t>
  </si>
  <si>
    <t xml:space="preserve">Свинец и его неорганические соединения (Р)</t>
  </si>
  <si>
    <t xml:space="preserve">Pb, PbО, PbО2, Pb3О4</t>
  </si>
  <si>
    <t xml:space="preserve">ГАНК-4С для определения: Свинец и его неорганические соединения (Р)</t>
  </si>
  <si>
    <t xml:space="preserve">Р : Элегаз (сера гексафторид) (Р) 10 - 12000 мг/м3</t>
  </si>
  <si>
    <t xml:space="preserve">10 - 12000 мг/м3</t>
  </si>
  <si>
    <t xml:space="preserve">Д - РБ</t>
  </si>
  <si>
    <t xml:space="preserve">АР3</t>
  </si>
  <si>
    <t xml:space="preserve">Элегаз (сера гексафторид) (Р)</t>
  </si>
  <si>
    <t xml:space="preserve">SF6</t>
  </si>
  <si>
    <t xml:space="preserve">ГАНК-4М для определения: Элегаз (сера гексафторид) (Р)</t>
  </si>
  <si>
    <t xml:space="preserve">Р : Ангидрид сернистый (сера диоксид, оксид серы (IV)) (Р) 5 - 200 мг/м3</t>
  </si>
  <si>
    <t xml:space="preserve">Ангидрид сернистый (сера диоксид, оксид серы (IV)) (Р)</t>
  </si>
  <si>
    <t xml:space="preserve">SO2</t>
  </si>
  <si>
    <t xml:space="preserve">ГАНК-4М для определения: Ангидрид сернистый (сера диоксид, оксид серы (IV)) (Р)</t>
  </si>
  <si>
    <t xml:space="preserve">Кислота серная (Р)</t>
  </si>
  <si>
    <t xml:space="preserve">H2SO4</t>
  </si>
  <si>
    <t xml:space="preserve">ГАНК-4С для определения: Кислота серная (Р)</t>
  </si>
  <si>
    <t xml:space="preserve">Р : Сероуглерод (углерод дисульфид, сульфид углерода (IV)) (Р) 1,5 - 60 мг/м3</t>
  </si>
  <si>
    <t xml:space="preserve">Сероуглерод (углерод дисульфид, сульфид углерода (IV)) (Р)</t>
  </si>
  <si>
    <t xml:space="preserve">CS2</t>
  </si>
  <si>
    <t xml:space="preserve">ГАНК-4М для определения: Сероуглерод (углерод дисульфид, сульфид углерода (IV)) (Р)</t>
  </si>
  <si>
    <t xml:space="preserve">Р : Скипидар (Р) 150 - 6000 мг/м3</t>
  </si>
  <si>
    <t xml:space="preserve">Скипидар (Р)</t>
  </si>
  <si>
    <t xml:space="preserve">ГАНК-4М для определения: Скипидар (Р)</t>
  </si>
  <si>
    <t xml:space="preserve">Р : Сольвент-нафта (Р) 50 - 2000 мг/м3</t>
  </si>
  <si>
    <t xml:space="preserve">Сольвент-нафта (Р)</t>
  </si>
  <si>
    <t xml:space="preserve">ГАНК-4М для определения: Сольвент-нафта (Р)</t>
  </si>
  <si>
    <t xml:space="preserve">Р : Спирт аллиловый (Р) 1 - 40 мг/м3</t>
  </si>
  <si>
    <t xml:space="preserve">Спирт аллиловый (Р)</t>
  </si>
  <si>
    <t xml:space="preserve">С3Н5ОН</t>
  </si>
  <si>
    <t xml:space="preserve">ГАНК-4М для определения: Спирт аллиловый (Р)</t>
  </si>
  <si>
    <t xml:space="preserve">Р : Тетралин (Р) 12 - 400 мг/м3</t>
  </si>
  <si>
    <t xml:space="preserve">12 - 400 мг/м3</t>
  </si>
  <si>
    <t xml:space="preserve">Тетралин (Р)</t>
  </si>
  <si>
    <t xml:space="preserve">С10Н12</t>
  </si>
  <si>
    <t xml:space="preserve">ГАНК-4М для определения: Тетралин (Р)</t>
  </si>
  <si>
    <t xml:space="preserve">Р : Тетрахлорэтилен (Р) 5 - 200 мг/м3</t>
  </si>
  <si>
    <t xml:space="preserve">Х - ДОЖ</t>
  </si>
  <si>
    <t xml:space="preserve">Тетрахлорэтилен (Р)</t>
  </si>
  <si>
    <t xml:space="preserve">.0403</t>
  </si>
  <si>
    <t xml:space="preserve">С2Cl4</t>
  </si>
  <si>
    <t xml:space="preserve">ГАНК-4М для определения: Тетрахлорэтилен (Р)</t>
  </si>
  <si>
    <t xml:space="preserve">Р : Тетрахлорметан (углерод 4-х хлористый, перхлорметан) (Р) 5 - 200 мг/м3</t>
  </si>
  <si>
    <t xml:space="preserve">Тетрахлорметан (углерод 4-х хлористый, перхлорметан) (Р)</t>
  </si>
  <si>
    <t xml:space="preserve">CCl4</t>
  </si>
  <si>
    <t xml:space="preserve">ГАНК-4М для определения: Тетрахлорметан (углерод 4-х хлористый, перхлорметан) (Р)</t>
  </si>
  <si>
    <t xml:space="preserve">Р : Тиокарбамид (Тиомочевина) (Р) 0,15 - 6 мг/м3</t>
  </si>
  <si>
    <t xml:space="preserve">Тиокарбамид (Тиомочевина) (Р)</t>
  </si>
  <si>
    <t xml:space="preserve">NН2СSNН2</t>
  </si>
  <si>
    <t xml:space="preserve">ГАНК-4М для определения: Тиокарбамид (Тиомочевина) (Р)</t>
  </si>
  <si>
    <t xml:space="preserve">Р : Бромоформ (Р) 2,5 - 100 мг/м3</t>
  </si>
  <si>
    <t xml:space="preserve">Бромоформ (Р)</t>
  </si>
  <si>
    <t xml:space="preserve">СНВr3</t>
  </si>
  <si>
    <t xml:space="preserve">ГАНК-4М для определения: Бромоформ (Р)</t>
  </si>
  <si>
    <t xml:space="preserve">Р : Трихлорметан (Р) 2,5 - 100 мг/м3</t>
  </si>
  <si>
    <t xml:space="preserve">Трихлорметан (Р)</t>
  </si>
  <si>
    <t xml:space="preserve">СНCl3</t>
  </si>
  <si>
    <t xml:space="preserve">ГАНК-4М для определения: Трихлорметан (Р)</t>
  </si>
  <si>
    <t xml:space="preserve">Р : Трихлорэтилен (Р) 5 - 200 мг/м3</t>
  </si>
  <si>
    <t xml:space="preserve">Трихлорэтилен (Р)</t>
  </si>
  <si>
    <t xml:space="preserve">С2НCl3</t>
  </si>
  <si>
    <t xml:space="preserve">ГАНК-4М для определения: Трихлорэтилен (Р)</t>
  </si>
  <si>
    <t xml:space="preserve">Р : Триэтаноламин (Р) 2,5 - 100 мг/м3</t>
  </si>
  <si>
    <t xml:space="preserve">Триэтаноламин (Р)</t>
  </si>
  <si>
    <t xml:space="preserve">C6H15NO3</t>
  </si>
  <si>
    <t xml:space="preserve">ГАНК-4М для определения: Триэтаноламин (Р)</t>
  </si>
  <si>
    <t xml:space="preserve">Р : Триэтиламин (Р) 5 - 200 мг/м3</t>
  </si>
  <si>
    <t xml:space="preserve">Триэтиламин (Р)</t>
  </si>
  <si>
    <t xml:space="preserve">C6H15N</t>
  </si>
  <si>
    <t xml:space="preserve">ГАНК-4М для определения: Триэтиламин (Р)</t>
  </si>
  <si>
    <t xml:space="preserve">Р : Уайт-спирит (Р) 150 - 6000 мг/м3</t>
  </si>
  <si>
    <t xml:space="preserve">Уайт-спирит (Р)</t>
  </si>
  <si>
    <t xml:space="preserve">ГАНК-4М для определения: Уайт-спирит (Р)</t>
  </si>
  <si>
    <t xml:space="preserve">Р : Углеводороды предельные С1-С5 в пересчете на метан (Р) 3500 - 35000 мг/м3</t>
  </si>
  <si>
    <t xml:space="preserve">Углеводороды предельные С1-С5 в пересчете на метан (Р)</t>
  </si>
  <si>
    <t xml:space="preserve">С1-С5</t>
  </si>
  <si>
    <t xml:space="preserve">ГАНК-4М для определения: Углеводороды предельные С1-С5 в пересчете на метан (Р)</t>
  </si>
  <si>
    <t xml:space="preserve">Р : Предельные углеводороды С1-С10 в пересчете на гексан (Р) 150 - 6000 мг/м3</t>
  </si>
  <si>
    <t xml:space="preserve">Предельные углеводороды С1-С10 в пересчете на гексан (Р)</t>
  </si>
  <si>
    <t xml:space="preserve">С1-С10</t>
  </si>
  <si>
    <t xml:space="preserve">ГАНК-4М для определения: Предельные углеводороды С1-С10 в пересчете на гексан (Р)</t>
  </si>
  <si>
    <t xml:space="preserve">Р : Предельные углеводороды С6-С10 в пересчете на гексан (Р) 150 - 6000 мг/м3</t>
  </si>
  <si>
    <t xml:space="preserve">Предельные углеводороды С6-С10 в пересчете на гексан (Р)</t>
  </si>
  <si>
    <t xml:space="preserve">С6-С10</t>
  </si>
  <si>
    <t xml:space="preserve">ГАНК-4М для определения: Предельные углеводороды С6-С10 в пересчете на гексан (Р)</t>
  </si>
  <si>
    <t xml:space="preserve">Р : Углеводороды предельные С12-С19 (Р) 50 - 2000 мг/м3</t>
  </si>
  <si>
    <t xml:space="preserve">Углеводороды предельные С12-С19 (Р)</t>
  </si>
  <si>
    <t xml:space="preserve">С12-С16</t>
  </si>
  <si>
    <t xml:space="preserve">ГАНК-4М для определения: Углеводороды предельные С12-С19 (Р)</t>
  </si>
  <si>
    <t xml:space="preserve">Р : Углерода диоксид (диоксид углерода) (Р) 4500 - 180000 мг/м3</t>
  </si>
  <si>
    <t xml:space="preserve">4500 - 180000 мг/м3</t>
  </si>
  <si>
    <t xml:space="preserve">Углерода диоксид (диоксид углерода) (Р)</t>
  </si>
  <si>
    <t xml:space="preserve">CO2</t>
  </si>
  <si>
    <t xml:space="preserve">ГАНК-4М для определения: Углерода диоксид (диоксид углерода) (Р)</t>
  </si>
  <si>
    <t xml:space="preserve">Р : Углерод оксид (угарный газ, монооксид углерода) (Р) 10 - 400 мг/м3</t>
  </si>
  <si>
    <t xml:space="preserve">Углерод оксид (угарный газ, монооксид углерода) (Р)</t>
  </si>
  <si>
    <t xml:space="preserve">СО</t>
  </si>
  <si>
    <t xml:space="preserve">ГАНК-4М для определения: Углерод оксид (угарный газ, монооксид углерода) (Р)</t>
  </si>
  <si>
    <t xml:space="preserve">Р : Углерод (сажа) (Р) 2 - 80 мг/м3</t>
  </si>
  <si>
    <t xml:space="preserve">Углерод (сажа) (Р)</t>
  </si>
  <si>
    <t xml:space="preserve">ГАНК-4С для определения: Углерод (сажа) (Р)</t>
  </si>
  <si>
    <t xml:space="preserve">Р : Спирт бензиловый (Р) 2,5 - 100 мг/м3</t>
  </si>
  <si>
    <t xml:space="preserve">Спирт бензиловый (Р)</t>
  </si>
  <si>
    <t xml:space="preserve">С6Н5СН2ОН</t>
  </si>
  <si>
    <t xml:space="preserve">ГАНК-4М для определения: Спирт бензиловый (Р)</t>
  </si>
  <si>
    <t xml:space="preserve">Р : Ацетофенон (Р) 2,5 - 100 мг/м3</t>
  </si>
  <si>
    <t xml:space="preserve">Ацетофенон (Р)</t>
  </si>
  <si>
    <t xml:space="preserve">С8Н8O</t>
  </si>
  <si>
    <t xml:space="preserve">ГАНК-4М для определения: Ацетофенон (Р)</t>
  </si>
  <si>
    <t xml:space="preserve">Р : Формальдегид (метаналь) (Р) 0,25 - 10 мг/м3</t>
  </si>
  <si>
    <t xml:space="preserve">Формальдегид (метаналь) (Р)</t>
  </si>
  <si>
    <t xml:space="preserve">CH2O</t>
  </si>
  <si>
    <t xml:space="preserve">ГАНК-4М для определения: Формальдегид (метаналь) (Р)</t>
  </si>
  <si>
    <t xml:space="preserve">Р : Формамид (Р) 1,5 - 60 мг/м3</t>
  </si>
  <si>
    <t xml:space="preserve">Формамид (Р)</t>
  </si>
  <si>
    <t xml:space="preserve">НСОNН2</t>
  </si>
  <si>
    <t xml:space="preserve">ГАНК-4М для определения: Формамид (Р)</t>
  </si>
  <si>
    <t xml:space="preserve">Р : Трифторхлорметан (Фреон 13) (Р) 1500 - 9000 мг/м3</t>
  </si>
  <si>
    <t xml:space="preserve">1500 - 9000 мг/м3</t>
  </si>
  <si>
    <t xml:space="preserve">АР2</t>
  </si>
  <si>
    <t xml:space="preserve">Трифторхлорметан (Фреон 13) (Р)</t>
  </si>
  <si>
    <t xml:space="preserve">CClF3</t>
  </si>
  <si>
    <t xml:space="preserve">ГАНК-4М для определения: Трифторхлорметан (Фреон 13) (Р)</t>
  </si>
  <si>
    <t xml:space="preserve">Р : Тетрафторметан (Фреон 14) (Р) 1500 - 8000 мг/м3</t>
  </si>
  <si>
    <t xml:space="preserve">1500 - 8000 мг/м3</t>
  </si>
  <si>
    <t xml:space="preserve">Тетрафторметан (Фреон 14) (Р)</t>
  </si>
  <si>
    <t xml:space="preserve">CF4</t>
  </si>
  <si>
    <t xml:space="preserve">ГАНК-4М для определения: Тетрафторметан (Фреон 14) (Р)</t>
  </si>
  <si>
    <t xml:space="preserve">Р : Дихлорфторметан (Фреон 21) (Р) 1500 - 9000 мг/м3</t>
  </si>
  <si>
    <t xml:space="preserve">Дихлорфторметан (Фреон 21) (Р)</t>
  </si>
  <si>
    <t xml:space="preserve">СНFCl2</t>
  </si>
  <si>
    <t xml:space="preserve">ГАНК-4М для определения: Дихлорфторметан (Фреон 21) (Р)</t>
  </si>
  <si>
    <t xml:space="preserve">Р : Дифторхлорметан (фреон 22) (Р) 1500 - 8000 мг/м3</t>
  </si>
  <si>
    <t xml:space="preserve">Дифторхлорметан (фреон 22) (Р)</t>
  </si>
  <si>
    <t xml:space="preserve">CHClF₂
</t>
  </si>
  <si>
    <t xml:space="preserve">ГАНК-4М для определения: Дифторхлорметан (фреон 22) (Р)</t>
  </si>
  <si>
    <t xml:space="preserve">Р : Трифторметан (Фреон 23) (Р) 1500 - 6000 мг/м3</t>
  </si>
  <si>
    <t xml:space="preserve">1500 - 6000 мг/м3</t>
  </si>
  <si>
    <t xml:space="preserve">Трифторметан (Фреон 23) (Р)</t>
  </si>
  <si>
    <t xml:space="preserve">СНF3</t>
  </si>
  <si>
    <t xml:space="preserve">ГАНК-4М для определения: Трифторметан (Фреон 23) (Р)</t>
  </si>
  <si>
    <t xml:space="preserve">Р : 1,1,дихлор- 1-фторэтан (Фреон 141в) (Р) 500 - 10000 мг/м3</t>
  </si>
  <si>
    <t xml:space="preserve">500 - 10000 мг/м3</t>
  </si>
  <si>
    <t xml:space="preserve">1,1,дихлор- 1-фторэтан (Фреон 141в) (Р)</t>
  </si>
  <si>
    <t xml:space="preserve">С2FCl2Н3 </t>
  </si>
  <si>
    <t xml:space="preserve">ГАНК-4М для определения: 1,1,дихлор- 1-фторэтан (Фреон 141в) (Р)</t>
  </si>
  <si>
    <t xml:space="preserve">Р : 1,2,2-трифтор-1,1,2-трихлорэтан (фреон 113), (Р) 2500 - 16000 мг/м3</t>
  </si>
  <si>
    <t xml:space="preserve">2500 - 16000 мг/м3</t>
  </si>
  <si>
    <t xml:space="preserve">1,2,2-трифтор-1,1,2-трихлорэтан (фреон 113), (Р)</t>
  </si>
  <si>
    <t xml:space="preserve">C2Cl3F3</t>
  </si>
  <si>
    <t xml:space="preserve">ГАНК-4М для определения: 1,2,2-трифтор-1,1,2-трихлорэтан (фреон 113), (Р)</t>
  </si>
  <si>
    <t xml:space="preserve">Р : 1,1,1-трифтор-2.2-дихлорэтан (Фреон 123) (по фреону 113) (Р) 50 - 13000 мг/м3</t>
  </si>
  <si>
    <t xml:space="preserve">50 - 13000 мг/м3</t>
  </si>
  <si>
    <t xml:space="preserve">1,1,1-трифтор-2.2-дихлорэтан (Фреон 123) (по фреону 113) 
 (Р)</t>
  </si>
  <si>
    <t xml:space="preserve">С2F3НCl2</t>
  </si>
  <si>
    <t xml:space="preserve">ГАНК-4М для определения: 1,1,1-трифтор-2.2-дихлорэтан (Фреон 123) (по фреону 113) 
 (Р)</t>
  </si>
  <si>
    <t xml:space="preserve">Р : 1,1,1,2- тетрафторэтан (Фреон 134 а) (Р) 1500 - 9000 мг/м3</t>
  </si>
  <si>
    <t xml:space="preserve">1,1,1,2- тетрафторэтан (Фреон 134 а) (Р)</t>
  </si>
  <si>
    <t xml:space="preserve">С2Н2F4</t>
  </si>
  <si>
    <t xml:space="preserve">ГАНК-4М для определения: 1,1,1,2- тетрафторэтан (Фреон 134 а) (Р)</t>
  </si>
  <si>
    <t xml:space="preserve">Р : Пентафторэтан (Фреон 125) (Р) 1500 - 10000 мг/м3</t>
  </si>
  <si>
    <t xml:space="preserve">1500 - 10000 мг/м3</t>
  </si>
  <si>
    <t xml:space="preserve">Пентафторэтан (Фреон 125) (Р)</t>
  </si>
  <si>
    <t xml:space="preserve">С2F5Н</t>
  </si>
  <si>
    <t xml:space="preserve">ГАНК-4М для определения: Пентафторэтан (Фреон 125) (Р)</t>
  </si>
  <si>
    <t xml:space="preserve">Р : 1,1,1-Трифторэтан (Фреон 143) (Р) 1500 - 7000 мг/м3</t>
  </si>
  <si>
    <t xml:space="preserve">1500 - 7000 мг/м3</t>
  </si>
  <si>
    <t xml:space="preserve">1,1,1-Трифторэтан (Фреон 143) (Р)</t>
  </si>
  <si>
    <t xml:space="preserve">С2Н3F3</t>
  </si>
  <si>
    <t xml:space="preserve">ГАНК-4М для определения: 1,1,1-Трифторэтан (Фреон 143) (Р)</t>
  </si>
  <si>
    <t xml:space="preserve">Р : 1,2 Дибром- 1,1,2,2-тетрафторэтан (Фреон 114 в2) (Р) 500 - 22000 мг/м3</t>
  </si>
  <si>
    <t xml:space="preserve">500 - 22000 мг/м3</t>
  </si>
  <si>
    <t xml:space="preserve">1,2 Дибром- 1,1,2,2-тетрафторэтан (Фреон 114 в2) (Р)</t>
  </si>
  <si>
    <t xml:space="preserve">С2Br2F4</t>
  </si>
  <si>
    <t xml:space="preserve">ГАНК-4М для определения: 1,2 Дибром- 1,1,2,2-тетрафторэтан (Фреон 114 в2) (Р)</t>
  </si>
  <si>
    <t xml:space="preserve">Р : Фреон 404а (Смесь фреонов 125, 134а, 143а) (Р) 2000 - 8000 мг/м3</t>
  </si>
  <si>
    <t xml:space="preserve">2000 - 8000 мг/м3</t>
  </si>
  <si>
    <t xml:space="preserve">Фреон 404а (Смесь фреонов 125, 134а, 143а) (Р)</t>
  </si>
  <si>
    <t xml:space="preserve">ГАНК-4М для определения: Фреон 404а (Смесь фреонов 125, 134а, 143а) (Р)</t>
  </si>
  <si>
    <t xml:space="preserve">Р : Фреон 407а (Смесь фреонов R32, R125, R134a) (Р) 1750 - 8000 мг/м3</t>
  </si>
  <si>
    <t xml:space="preserve">1750 - 8000 мг/м3</t>
  </si>
  <si>
    <t xml:space="preserve">Фреон 407а (Смесь фреонов R32, R125, R134a) (Р)</t>
  </si>
  <si>
    <t xml:space="preserve">ГАНК-4М для определения: Фреон 407а (Смесь фреонов R32, R125, R134a) (Р)</t>
  </si>
  <si>
    <t xml:space="preserve">Р : Фреон 507а (Смесь фреонов 125, 143) (Р) 2000 - 9000 мг/м3</t>
  </si>
  <si>
    <t xml:space="preserve">2000 - 9000 мг/м3</t>
  </si>
  <si>
    <t xml:space="preserve">Фреон 507а (Смесь фреонов 125, 143) (Р)</t>
  </si>
  <si>
    <t xml:space="preserve">ГАНК-4М для определения: Фреон 507а (Смесь фреонов 125, 143) (Р)</t>
  </si>
  <si>
    <t xml:space="preserve">Р : Фреон 410а (Смесь фреонов 125,32) (Р) 1500 - 6000 мг/м3</t>
  </si>
  <si>
    <t xml:space="preserve">Фреон 410а (Смесь фреонов 125,32) (Р)</t>
  </si>
  <si>
    <t xml:space="preserve">ГАНК-4М для определения: Фреон 410а (Смесь фреонов 125,32) (Р)</t>
  </si>
  <si>
    <t xml:space="preserve">Р : Фурфурол (Р) 5 - 200 мг/м3</t>
  </si>
  <si>
    <t xml:space="preserve">Фурфурол (Р)</t>
  </si>
  <si>
    <t xml:space="preserve">C5H4O2</t>
  </si>
  <si>
    <t xml:space="preserve">ГАНК-4М для определения: Фурфурол (Р)</t>
  </si>
  <si>
    <t xml:space="preserve">Р : Хлор (Р) 0,5 - 20 мг/м3</t>
  </si>
  <si>
    <t xml:space="preserve">Хлор (Р)</t>
  </si>
  <si>
    <t xml:space="preserve">Cl2</t>
  </si>
  <si>
    <t xml:space="preserve">ГАНК-4М для определения: Хлор (Р)</t>
  </si>
  <si>
    <t xml:space="preserve">Р : Хлористый аллил (Р) 0,15 - 6 мг/м3</t>
  </si>
  <si>
    <t xml:space="preserve">Хлористый аллил (Р)</t>
  </si>
  <si>
    <t xml:space="preserve">С3Н5Cl</t>
  </si>
  <si>
    <t xml:space="preserve">ГАНК-4М для определения: Хлористый аллил (Р)</t>
  </si>
  <si>
    <t xml:space="preserve">Р : Хлорбензол (Р) 25 - 1000 мг/м3</t>
  </si>
  <si>
    <t xml:space="preserve">Хлорбензол (Р)</t>
  </si>
  <si>
    <t xml:space="preserve">C6H5Cl</t>
  </si>
  <si>
    <t xml:space="preserve">ГАНК-4М для определения: Хлорбензол (Р)</t>
  </si>
  <si>
    <t xml:space="preserve">Р : Хлоропрен (Р) 1 - 40 мг/м3</t>
  </si>
  <si>
    <t xml:space="preserve">Хлоропрен (Р)</t>
  </si>
  <si>
    <t xml:space="preserve">С4Н5Cl</t>
  </si>
  <si>
    <t xml:space="preserve">ГАНК-4М для определения: Хлоропрен (Р)</t>
  </si>
  <si>
    <t xml:space="preserve">Р : Хлортолуол (Р) 5 - 200 мг/м3</t>
  </si>
  <si>
    <t xml:space="preserve">Хлортолуол (Р)</t>
  </si>
  <si>
    <t xml:space="preserve">С7Н7Cl</t>
  </si>
  <si>
    <t xml:space="preserve">ГАНК-4М для определения: Хлортолуол (Р)</t>
  </si>
  <si>
    <t xml:space="preserve">Р : (Хлорметил)оксиран (Эпихлоргидрин) (Р) 0,5 - 20 мг/м3</t>
  </si>
  <si>
    <t xml:space="preserve">(Хлорметил)оксиран (Эпихлоргидрин) (Р)</t>
  </si>
  <si>
    <t xml:space="preserve">С3Н5ClО</t>
  </si>
  <si>
    <t xml:space="preserve">ГАНК-4М для определения: (Хлорметил)оксиран (Эпихлоргидрин) (Р)</t>
  </si>
  <si>
    <t xml:space="preserve">Р : Этилхлорид (Р) 25 - 1000 мг/м3</t>
  </si>
  <si>
    <t xml:space="preserve">Этилхлорид (Р)</t>
  </si>
  <si>
    <t xml:space="preserve">С2Н5Cl</t>
  </si>
  <si>
    <t xml:space="preserve">ГАНК-4М для определения: Этилхлорид (Р)</t>
  </si>
  <si>
    <t xml:space="preserve">Р : 2-Хлорэтанол-1 (Р) 0,25 - 10 мг/м3</t>
  </si>
  <si>
    <t xml:space="preserve">2-Хлорэтанол-1 (Р)</t>
  </si>
  <si>
    <t xml:space="preserve">С2Н4(ОН)Cl</t>
  </si>
  <si>
    <t xml:space="preserve">ГАНК-4М для определения: 2-Хлорэтанол-1 (Р)</t>
  </si>
  <si>
    <t xml:space="preserve">Р : Винилхлорид (Р) 0,5 - 20 мг/м3</t>
  </si>
  <si>
    <t xml:space="preserve">Винилхлорид (Р)</t>
  </si>
  <si>
    <t xml:space="preserve">С2Н3Cl</t>
  </si>
  <si>
    <t xml:space="preserve">ГАНК-4М для определения: Винилхлорид (Р)</t>
  </si>
  <si>
    <t xml:space="preserve">Р : Ди-Хром триоксид (по хрому (III)) (Р) 0,5 - 20 мг/м3</t>
  </si>
  <si>
    <t xml:space="preserve">Ди-Хром триоксид (по хрому (III)) (Р)</t>
  </si>
  <si>
    <t xml:space="preserve">Cr2О3</t>
  </si>
  <si>
    <t xml:space="preserve">ГАНК-4С для определения: Ди-Хром триоксид (по хрому (III)) (Р)</t>
  </si>
  <si>
    <t xml:space="preserve">Р : Циклогексанон (Р) 5 - 200 мг/м3</t>
  </si>
  <si>
    <t xml:space="preserve">Циклогексанон (Р)</t>
  </si>
  <si>
    <t xml:space="preserve">C6H10O</t>
  </si>
  <si>
    <t xml:space="preserve">ГАНК-4М для определения: Циклогексанон (Р)</t>
  </si>
  <si>
    <t xml:space="preserve">Р : Эпоксиэтан (этилена оксид, оксиран) (Р) 0,5 - 20 мг/м3</t>
  </si>
  <si>
    <t xml:space="preserve">Эпоксиэтан (этилена оксид, оксиран) (Р)</t>
  </si>
  <si>
    <t xml:space="preserve">C2H4O</t>
  </si>
  <si>
    <t xml:space="preserve">ГАНК-4М для определения: Эпоксиэтан (этилена оксид, оксиран) (Р)</t>
  </si>
  <si>
    <t xml:space="preserve">Р : Этан (Р) 150 - 6000 мг/м3</t>
  </si>
  <si>
    <t xml:space="preserve">Этан (Р)</t>
  </si>
  <si>
    <t xml:space="preserve">С2Н6</t>
  </si>
  <si>
    <t xml:space="preserve">ГАНК-4М для определения: Этан (Р)</t>
  </si>
  <si>
    <t xml:space="preserve">Р : Этанол (этиловый спирт) (Р) 500 - 20000 мг/м3</t>
  </si>
  <si>
    <t xml:space="preserve">500 - 20000 мг/м3</t>
  </si>
  <si>
    <t xml:space="preserve">Этанол (этиловый спирт) (Р)</t>
  </si>
  <si>
    <t xml:space="preserve">C2H5OH</t>
  </si>
  <si>
    <t xml:space="preserve">ГАНК-4М для определения: Этанол (этиловый спирт) (Р)</t>
  </si>
  <si>
    <t xml:space="preserve">Р : Этиленгликоль (Р) 2,5 - 100 мг/м3</t>
  </si>
  <si>
    <t xml:space="preserve">Этиленгликоль (Р)</t>
  </si>
  <si>
    <t xml:space="preserve">С2Н4(ОН)2</t>
  </si>
  <si>
    <t xml:space="preserve">ГАНК-4М для определения: Этиленгликоль (Р)</t>
  </si>
  <si>
    <t xml:space="preserve">Р : Кислота уксусная (Р) 2,5 - 100 мг/м3</t>
  </si>
  <si>
    <t xml:space="preserve">Кислота уксусная (Р)</t>
  </si>
  <si>
    <t xml:space="preserve">C2H4O2</t>
  </si>
  <si>
    <t xml:space="preserve">ГАНК-4М для определения: Кислота уксусная (Р)</t>
  </si>
  <si>
    <t xml:space="preserve">Р : Этилен (Р) 25 - 1000 мг/м3</t>
  </si>
  <si>
    <t xml:space="preserve">Этилен (Р)</t>
  </si>
  <si>
    <t xml:space="preserve">С2Н4</t>
  </si>
  <si>
    <t xml:space="preserve">ГАНК-4М для определения: Этилен (Р)</t>
  </si>
  <si>
    <t xml:space="preserve">Р : Винилацетат (этенилацетат, уксусной кислоты виниловый эфир) (Р) 5 - 200 мг/м3</t>
  </si>
  <si>
    <t xml:space="preserve">Винилацетат (этенилацетат, уксусной кислоты виниловый эфир) (Р)</t>
  </si>
  <si>
    <t xml:space="preserve">ГАНК-4М для определения: Винилацетат (этенилацетат, уксусной кислоты виниловый эфир) (Р)</t>
  </si>
  <si>
    <t xml:space="preserve">Р : Этенилбензол (стирол) (Р) 5 - 200 мг/м3</t>
  </si>
  <si>
    <t xml:space="preserve">Этенилбензол (стирол) (Р)</t>
  </si>
  <si>
    <t xml:space="preserve">C8H8</t>
  </si>
  <si>
    <t xml:space="preserve">ГАНК-4М для определения: Этенилбензол (стирол) (Р)</t>
  </si>
  <si>
    <t xml:space="preserve">Р : Этиламин (Р) 5 - 200 мг/м3</t>
  </si>
  <si>
    <t xml:space="preserve">Этиламин (Р)</t>
  </si>
  <si>
    <t xml:space="preserve">ГАНК-4М для определения: Этиламин (Р)</t>
  </si>
  <si>
    <t xml:space="preserve">Р : Этилацетат (Р) 25 - 1000 мг/м3</t>
  </si>
  <si>
    <t xml:space="preserve">Этилацетат (Р)</t>
  </si>
  <si>
    <t xml:space="preserve">С4Н8О2</t>
  </si>
  <si>
    <t xml:space="preserve">ГАНК-4М для определения: Этилацетат (Р)</t>
  </si>
  <si>
    <t xml:space="preserve">Р : Этилбензол (Р) 25 - 1000 мг/м3</t>
  </si>
  <si>
    <t xml:space="preserve">Этилбензол (Р)</t>
  </si>
  <si>
    <t xml:space="preserve">С8Н10</t>
  </si>
  <si>
    <t xml:space="preserve">ГАНК-4М для определения: Этилбензол (Р)</t>
  </si>
  <si>
    <t xml:space="preserve">Р : Спирт изооктиловый (Р) 5 - 200 мг/м3</t>
  </si>
  <si>
    <t xml:space="preserve">Спирт изооктиловый (Р)</t>
  </si>
  <si>
    <t xml:space="preserve">ГАНК-4М для определения: Спирт изооктиловый (Р)</t>
  </si>
  <si>
    <t xml:space="preserve">Р : Диэтиловый эфир (Р) 150 - 6000 мг/м3</t>
  </si>
  <si>
    <t xml:space="preserve">Диэтиловый эфир (Р)</t>
  </si>
  <si>
    <t xml:space="preserve">ГАНК-4М для определения: Диэтиловый эфир (Р)</t>
  </si>
  <si>
    <t xml:space="preserve">Р : Этантиол (этилмеркаптан) (Р) 0,5 - 20 мг/м3</t>
  </si>
  <si>
    <t xml:space="preserve">Этантиол (этилмеркаптан) (Р)</t>
  </si>
  <si>
    <t xml:space="preserve">C2H5SH</t>
  </si>
  <si>
    <t xml:space="preserve">ГАНК-4М для определения: Этантиол (этилмеркаптан) (Р)</t>
  </si>
  <si>
    <t xml:space="preserve">Р : 2-Этоксиэтанол (этилцеллозольв) (Р) 5 - 200 мг/м3</t>
  </si>
  <si>
    <t xml:space="preserve">2-Этоксиэтанол (этилцеллозольв) (Р)</t>
  </si>
  <si>
    <t xml:space="preserve">C4H10O2</t>
  </si>
  <si>
    <t xml:space="preserve">ГАНК-4М для определения: 2-Этоксиэтанол (этилцеллозольв) (Р)</t>
  </si>
  <si>
    <t xml:space="preserve">Р : Трихлорфторметан (Фреон 11) (Р) 500 - 9000 мг/м3</t>
  </si>
  <si>
    <t xml:space="preserve">500 - 9000 мг/м3</t>
  </si>
  <si>
    <t xml:space="preserve">Трихлорфторметан (Фреон 11) (Р)</t>
  </si>
  <si>
    <t xml:space="preserve">СFCl3</t>
  </si>
  <si>
    <t xml:space="preserve">ГАНК-4М для определения: Трихлорфторметан (Фреон 11) (Р)</t>
  </si>
  <si>
    <t xml:space="preserve">Р : Дифтордихлорметан (Фреон 12) (Р) 1500 - 9000 мг/м3</t>
  </si>
  <si>
    <t xml:space="preserve">Дифтордихлорметан (Фреон 12) (Р)</t>
  </si>
  <si>
    <t xml:space="preserve">СF2Cl2</t>
  </si>
  <si>
    <t xml:space="preserve">ГАНК-4М для определения: Дифтордихлорметан (Фреон 12) (Р)</t>
  </si>
  <si>
    <t xml:space="preserve">Р : Изооктан в пересчете на гексан (Р) 150 - 6000 мг/м3</t>
  </si>
  <si>
    <t xml:space="preserve">Изооктан в пересчете на гексан (Р)</t>
  </si>
  <si>
    <t xml:space="preserve">С8Н18</t>
  </si>
  <si>
    <t xml:space="preserve">ГАНК-4М для определения: Изооктан в пересчете на гексан (Р)</t>
  </si>
  <si>
    <t xml:space="preserve">Р : Карбамид (мочевина) (Р) 5 - 200 мг/м3</t>
  </si>
  <si>
    <t xml:space="preserve">Карбамид (мочевина) (Р)</t>
  </si>
  <si>
    <t xml:space="preserve">СН4N2О</t>
  </si>
  <si>
    <t xml:space="preserve">ГАНК-4М для определения: Карбамид (мочевина) (Р)</t>
  </si>
  <si>
    <t xml:space="preserve">Р : Марганец в сварочном аэрозоле (с содержанием от 20 до 30 %) (Р) 0,05 - 2 мг/м3</t>
  </si>
  <si>
    <t xml:space="preserve">Марганец в сварочном аэрозоле (с содержанием от 20 до 30 %) (Р)</t>
  </si>
  <si>
    <t xml:space="preserve">Mn (до 30%)</t>
  </si>
  <si>
    <t xml:space="preserve">ГАНК-4С для определения: Марганец в сварочном аэрозоле (с содержанием от 20 до 30 %) (Р)</t>
  </si>
  <si>
    <t xml:space="preserve">Р : Марганец сульфат (Р) 0,25 - 10 мг/м3</t>
  </si>
  <si>
    <t xml:space="preserve">Р14</t>
  </si>
  <si>
    <t xml:space="preserve">Марганец сульфат (Р)</t>
  </si>
  <si>
    <t xml:space="preserve">МnSО4</t>
  </si>
  <si>
    <t xml:space="preserve">ГАНК-4С для определения: Марганец сульфат (Р)</t>
  </si>
  <si>
    <t xml:space="preserve">Р : Медь сульфат (Р) 0,25 - 10 мг/м3</t>
  </si>
  <si>
    <t xml:space="preserve">Медь сульфат (Р)</t>
  </si>
  <si>
    <t xml:space="preserve">CuSО4</t>
  </si>
  <si>
    <t xml:space="preserve">ГАНК-4С для определения: Медь сульфат (Р)</t>
  </si>
  <si>
    <t xml:space="preserve">Р : Алюминий фосфат (алюминий фосфорнокислый) (Р) 3 - 120 мг/м3</t>
  </si>
  <si>
    <t xml:space="preserve">Алюминий фосфат (алюминий фосфорнокислый) (Р)</t>
  </si>
  <si>
    <t xml:space="preserve">АlРO4</t>
  </si>
  <si>
    <t xml:space="preserve">ГАНК-4С для определения: Алюминий фосфат (алюминий фосфорнокислый) (Р)</t>
  </si>
  <si>
    <t xml:space="preserve">Р : Железа сульфат (Р) 1 - 40 мг/м3</t>
  </si>
  <si>
    <t xml:space="preserve">Железа сульфат (Р)</t>
  </si>
  <si>
    <t xml:space="preserve">FeSО4</t>
  </si>
  <si>
    <t xml:space="preserve">ГАНК-4С для определения: Железа сульфат (Р)</t>
  </si>
  <si>
    <t xml:space="preserve">Р : Железо (Р) 5 - 200 мг/м3</t>
  </si>
  <si>
    <t xml:space="preserve">Железо (Р)</t>
  </si>
  <si>
    <t xml:space="preserve">Fe</t>
  </si>
  <si>
    <t xml:space="preserve">ГАНК-4С для определения: Железо (Р)</t>
  </si>
  <si>
    <t xml:space="preserve">Р : Кальций сульфат (Р) 1 - 40 мг/м3</t>
  </si>
  <si>
    <t xml:space="preserve">Кальций сульфат (Р)</t>
  </si>
  <si>
    <t xml:space="preserve">СаSО4</t>
  </si>
  <si>
    <t xml:space="preserve">ГАНК-4С для определения: Кальций сульфат (Р)</t>
  </si>
  <si>
    <t xml:space="preserve">Р : Магний сульфат (Р) 1 - 40 мг/м3</t>
  </si>
  <si>
    <t xml:space="preserve">Магний сульфат (Р)</t>
  </si>
  <si>
    <t xml:space="preserve">MgSО4</t>
  </si>
  <si>
    <t xml:space="preserve">ГАНК-4С для определения: Магний сульфат (Р)</t>
  </si>
  <si>
    <t xml:space="preserve">Р : Олово четыреххлористое (Р) 2 - 80 мг/м3</t>
  </si>
  <si>
    <t xml:space="preserve">Олово четыреххлористое (Р)</t>
  </si>
  <si>
    <t xml:space="preserve">SnCl4</t>
  </si>
  <si>
    <t xml:space="preserve">ГАНК-4С для определения: Олово четыреххлористое (Р)</t>
  </si>
  <si>
    <t xml:space="preserve">Р : Хром (III) фосфат (Р) 1 - 40 мг/м3</t>
  </si>
  <si>
    <t xml:space="preserve">Хром (III) фосфат (Р)</t>
  </si>
  <si>
    <t xml:space="preserve">CrРО4</t>
  </si>
  <si>
    <t xml:space="preserve">ГАНК-4С для определения: Хром (III) фосфат (Р)</t>
  </si>
  <si>
    <t xml:space="preserve">Р : Хромовой кислоты соли (в пересчете на Cr (VI)) (Р) 0,005 - 0,2 мг/м3</t>
  </si>
  <si>
    <t xml:space="preserve">0,005 - 0,2 мг/м3</t>
  </si>
  <si>
    <t xml:space="preserve">Хромовой кислоты соли (в пересчете на Cr (VI)) (Р)</t>
  </si>
  <si>
    <t xml:space="preserve">Хромой кислоты соли</t>
  </si>
  <si>
    <t xml:space="preserve">ГАНК-4С для определения: Хромовой кислоты соли (в пересчете на Cr (VI)) (Р)</t>
  </si>
  <si>
    <t xml:space="preserve">Р : Цинк сульфид (Р) 2,5 - 100 мг/м3</t>
  </si>
  <si>
    <t xml:space="preserve">Цинк сульфид (Р)</t>
  </si>
  <si>
    <t xml:space="preserve">ZnS</t>
  </si>
  <si>
    <t xml:space="preserve">ГАНК-4С для определения: Цинк сульфид (Р)</t>
  </si>
  <si>
    <t xml:space="preserve">Р : Масло сивушное (Р) 5 - 200 мг/м3</t>
  </si>
  <si>
    <t xml:space="preserve">Масло сивушное (Р)</t>
  </si>
  <si>
    <t xml:space="preserve">Масло сивушное</t>
  </si>
  <si>
    <t xml:space="preserve">ГАНК-4М для определения: Масло сивушное (Р)</t>
  </si>
  <si>
    <t xml:space="preserve">Р : Метилбутандиол (Р) 2,5 - 100 мг/м3</t>
  </si>
  <si>
    <t xml:space="preserve">Метилбутандиол (Р)</t>
  </si>
  <si>
    <t xml:space="preserve">С5Н10(ОН)2</t>
  </si>
  <si>
    <t xml:space="preserve">ГАНК-4М для определения: Метилбутандиол (Р)</t>
  </si>
  <si>
    <t xml:space="preserve">Р : Октан-1-ол по изоамиловому спирту (Р) 5 - 200 мг/м3</t>
  </si>
  <si>
    <t xml:space="preserve">Октан-1-ол по изоамиловому спирту (Р)</t>
  </si>
  <si>
    <t xml:space="preserve">С8Н17ОН</t>
  </si>
  <si>
    <t xml:space="preserve">ГАНК-4М для определения: Октан-1-ол по изоамиловому спирту (Р)</t>
  </si>
  <si>
    <t xml:space="preserve">Р : Спирт изоамиловый по изоамиловому спирту (Р) 5 - 200 мг/м3</t>
  </si>
  <si>
    <t xml:space="preserve">Спирт изоамиловый по изоамиловому спирту (Р)</t>
  </si>
  <si>
    <t xml:space="preserve">С5Н11ОН</t>
  </si>
  <si>
    <t xml:space="preserve">ГАНК-4М для определения: Спирт изоамиловый по изоамиловому спирту (Р)</t>
  </si>
  <si>
    <t xml:space="preserve">Р : Спирт нониловый по изоамиловому спирту (Р) 5 - 200 мг/м3</t>
  </si>
  <si>
    <t xml:space="preserve">Спирт нониловый по изоамиловому спирту (Р)</t>
  </si>
  <si>
    <t xml:space="preserve">С9Н19ОН</t>
  </si>
  <si>
    <t xml:space="preserve">ГАНК-4М для определения: Спирт нониловый по изоамиловому спирту (Р)</t>
  </si>
  <si>
    <t xml:space="preserve">Р : 6-Аминогексановая кислота (Р) 1 - 40 мг/м3</t>
  </si>
  <si>
    <t xml:space="preserve">6-Аминогексановая кислота (Р)</t>
  </si>
  <si>
    <t xml:space="preserve">С6Н13NО2</t>
  </si>
  <si>
    <t xml:space="preserve">ГАНК-4М для определения: 6-Аминогексановая кислота (Р)</t>
  </si>
  <si>
    <t xml:space="preserve">Р : Оксид кальция (Р) 0,5 - 20 мг/м3</t>
  </si>
  <si>
    <t xml:space="preserve">Оксид кальция (Р)</t>
  </si>
  <si>
    <t xml:space="preserve">CaO</t>
  </si>
  <si>
    <t xml:space="preserve">ГАНК-4С для определения: Оксид кальция (Р)</t>
  </si>
  <si>
    <t xml:space="preserve">Р : Оксид магния (Р) 2 - 80 мг/м3</t>
  </si>
  <si>
    <t xml:space="preserve">Оксид магния (Р)</t>
  </si>
  <si>
    <t xml:space="preserve">MgO</t>
  </si>
  <si>
    <t xml:space="preserve">ГАНК-4С для определения: Оксид магния (Р)</t>
  </si>
  <si>
    <t xml:space="preserve">Р : Оксид олова (Р)  0,1 - 4 мг/м3</t>
  </si>
  <si>
    <t xml:space="preserve">Оксид олова (Р) </t>
  </si>
  <si>
    <t xml:space="preserve">SnO2</t>
  </si>
  <si>
    <t xml:space="preserve">ГАНК-4С для определения: Оксид олова (Р) </t>
  </si>
  <si>
    <t xml:space="preserve">Р : Оксиды свинца (Р) 0,025 - 1 мг/м3</t>
  </si>
  <si>
    <t xml:space="preserve">Оксиды свинца (Р)</t>
  </si>
  <si>
    <t xml:space="preserve">PbxOy</t>
  </si>
  <si>
    <t xml:space="preserve">ГАНК-4С для определения: Оксиды свинца (Р)</t>
  </si>
  <si>
    <t xml:space="preserve">Р : Октан в пересчете на гексан (Р) 150 - 6000 мг/м3</t>
  </si>
  <si>
    <t xml:space="preserve">Октан в пересчете на гексан (Р)</t>
  </si>
  <si>
    <t xml:space="preserve">ГАНК-4М для определения: Октан в пересчете на гексан (Р)</t>
  </si>
  <si>
    <t xml:space="preserve">Р : Декан в пересчете на гексан (Р) 150 - 6000 мг/м3</t>
  </si>
  <si>
    <t xml:space="preserve">Декан в пересчете на гексан (Р)</t>
  </si>
  <si>
    <t xml:space="preserve">С10Н22</t>
  </si>
  <si>
    <t xml:space="preserve">ГАНК-4М для определения: Декан в пересчете на гексан (Р)</t>
  </si>
  <si>
    <t xml:space="preserve">Р : Нонан в пересчете на гексан (Р) 150 - 6000 мг/м3</t>
  </si>
  <si>
    <t xml:space="preserve">Нонан в пересчете на гексан (Р)</t>
  </si>
  <si>
    <t xml:space="preserve">С9Н20</t>
  </si>
  <si>
    <t xml:space="preserve">ГАНК-4М для определения: Нонан в пересчете на гексан (Р)</t>
  </si>
  <si>
    <t xml:space="preserve">Р : Изопентан в пересчете на пентан (Р) 150 - 6000 мг/м3</t>
  </si>
  <si>
    <t xml:space="preserve">Изопентан в пересчете на пентан (Р)</t>
  </si>
  <si>
    <t xml:space="preserve">ГАНК-4М для определения: Изопентан в пересчете на пентан (Р)</t>
  </si>
  <si>
    <t xml:space="preserve">Р : ДМДС (Диметилдисульфид) (Р) 0,35 - 30 мг/м3</t>
  </si>
  <si>
    <t xml:space="preserve">0,35 - 30 мг/м3</t>
  </si>
  <si>
    <t xml:space="preserve">ДМДС (Диметилдисульфид) (Р)</t>
  </si>
  <si>
    <t xml:space="preserve">(CH3)2S2</t>
  </si>
  <si>
    <t xml:space="preserve">ГАНК-4М для определения: ДМДС (Диметилдисульфид) (Р)</t>
  </si>
  <si>
    <t xml:space="preserve">Р : Синильная кислота (Р) 0,11 - 33,7 мг/м3</t>
  </si>
  <si>
    <t xml:space="preserve">0,11 - 33,7 мг/м3</t>
  </si>
  <si>
    <t xml:space="preserve">Синильная кислота (Р)</t>
  </si>
  <si>
    <t xml:space="preserve">CHN</t>
  </si>
  <si>
    <t xml:space="preserve">ГАНК-4М для определения: Синильная кислота (Р)</t>
  </si>
  <si>
    <t xml:space="preserve">Р : Соли синильной кислоты (Р) 0,11 - 33,7 мг/м3</t>
  </si>
  <si>
    <t xml:space="preserve">Соли синильной кислоты (Р)</t>
  </si>
  <si>
    <t xml:space="preserve">-</t>
  </si>
  <si>
    <t xml:space="preserve">ГАНК-4М для определения: Соли синильной кислоты (Р)</t>
  </si>
  <si>
    <t xml:space="preserve">Р : Гипохлорит натрия (Р) 2,5 - 100 мг/м3</t>
  </si>
  <si>
    <t xml:space="preserve">Гипохлорит натрия (Р)</t>
  </si>
  <si>
    <t xml:space="preserve">ClNaO</t>
  </si>
  <si>
    <t xml:space="preserve">ГАНК-4С для определения: Гипохлорит натрия (Р)</t>
  </si>
  <si>
    <t xml:space="preserve">Р : Гипохлорит кальция (Р) 0,5 - 20 мг/м3</t>
  </si>
  <si>
    <t xml:space="preserve">Гипохлорит кальция (Р)</t>
  </si>
  <si>
    <t xml:space="preserve">СаСl2O2</t>
  </si>
  <si>
    <t xml:space="preserve">ГАНК-4С для определения: Гипохлорит кальция (Р)</t>
  </si>
  <si>
    <t xml:space="preserve">Р : Бром (Р) 0,25 - 10 мг/м3</t>
  </si>
  <si>
    <t xml:space="preserve">Бром (Р)</t>
  </si>
  <si>
    <t xml:space="preserve">Br2</t>
  </si>
  <si>
    <t xml:space="preserve">ГАНК-4С для определения: Бром (Р)</t>
  </si>
  <si>
    <t xml:space="preserve">Р : Фтор (Р) 0,015 - 3,94 мг/м3</t>
  </si>
  <si>
    <t xml:space="preserve">0,015 - 3,94 мг/м3</t>
  </si>
  <si>
    <t xml:space="preserve">Фтор (Р)</t>
  </si>
  <si>
    <t xml:space="preserve">F2</t>
  </si>
  <si>
    <t xml:space="preserve">ГАНК-4М для определения: Фтор (Р)</t>
  </si>
  <si>
    <t xml:space="preserve">Р : НДМГ (гептил) (Р) 0,5 - 20 мг/м3</t>
  </si>
  <si>
    <t xml:space="preserve">НДМГ (гептил) (Р)</t>
  </si>
  <si>
    <t xml:space="preserve">ГАНК-4С для определения: НДМГ (гептил) (Р)</t>
  </si>
  <si>
    <t xml:space="preserve">Р : Водород (Р) 0,2% об. - 10% об.</t>
  </si>
  <si>
    <t xml:space="preserve">0,2% об. - 10% об.</t>
  </si>
  <si>
    <t xml:space="preserve">Д - только Ex</t>
  </si>
  <si>
    <t xml:space="preserve">Водород (Р)</t>
  </si>
  <si>
    <t xml:space="preserve">H2</t>
  </si>
  <si>
    <t xml:space="preserve">Cex (Д)</t>
  </si>
  <si>
    <t xml:space="preserve">Р : Арсин (Р) 0,05 - 2 мг/м3</t>
  </si>
  <si>
    <t xml:space="preserve">Арсин (Р)</t>
  </si>
  <si>
    <t xml:space="preserve">AsH3</t>
  </si>
  <si>
    <t xml:space="preserve">ГАНК-4С для определения: Арсин (Р)</t>
  </si>
  <si>
    <t xml:space="preserve">Р : Перекись водорода (Р) 0,15 - 6 мг/м3</t>
  </si>
  <si>
    <t xml:space="preserve">Перекись водорода (Р)</t>
  </si>
  <si>
    <t xml:space="preserve">H2O2</t>
  </si>
  <si>
    <t xml:space="preserve">ГАНК-4М для определения: Перекись водорода (Р)</t>
  </si>
  <si>
    <t xml:space="preserve">Р : Углекислый натрий (Р) 1 - 40 мг/м3</t>
  </si>
  <si>
    <t xml:space="preserve">Углекислый натрий (Р)</t>
  </si>
  <si>
    <t xml:space="preserve">Na2СO3</t>
  </si>
  <si>
    <t xml:space="preserve">ГАНК-4С для определения: Углекислый натрий (Р)</t>
  </si>
  <si>
    <t xml:space="preserve">Р : Оксид олова (II) (Р) 3 - 120 мг/м3</t>
  </si>
  <si>
    <t xml:space="preserve">Оксид олова (II) (Р)</t>
  </si>
  <si>
    <t xml:space="preserve">OSn</t>
  </si>
  <si>
    <t xml:space="preserve">ГАНК-4С для определения: Оксид олова (II) (Р)</t>
  </si>
  <si>
    <t xml:space="preserve">Р : Сульфат олова (II) (Р) 3 - 120 мг/м3</t>
  </si>
  <si>
    <t xml:space="preserve">Сульфат олова (II) (Р)</t>
  </si>
  <si>
    <t xml:space="preserve">O4SSn</t>
  </si>
  <si>
    <t xml:space="preserve">ГАНК-4С для определения: Сульфат олова (II) (Р)</t>
  </si>
  <si>
    <t xml:space="preserve">Р : Хлорид олова (II) (Р) 3 - 120 мг/м3</t>
  </si>
  <si>
    <t xml:space="preserve">Хлорид олова (II) (Р)</t>
  </si>
  <si>
    <t xml:space="preserve">Cl2Sn</t>
  </si>
  <si>
    <t xml:space="preserve">ГАНК-4С для определения: Хлорид олова (II) (Р)</t>
  </si>
  <si>
    <t xml:space="preserve">Р : Фурфуриловый спирт (Р) 0,1 - 10 мг/м3</t>
  </si>
  <si>
    <t xml:space="preserve">0,1 - 10 мг/м3</t>
  </si>
  <si>
    <t xml:space="preserve">Фурфуриловый спирт (Р)</t>
  </si>
  <si>
    <t xml:space="preserve">ГАНК-4М для определения: Фурфуриловый спирт (Р)</t>
  </si>
  <si>
    <t xml:space="preserve">Р : Пропиленоксид (Р) 0,5 - 20 мг/м3</t>
  </si>
  <si>
    <t xml:space="preserve">Пропиленоксид (Р)</t>
  </si>
  <si>
    <t xml:space="preserve">ГАНК-4М для определения: Пропиленоксид (Р)</t>
  </si>
  <si>
    <t xml:space="preserve">Р : Метилдиэтаноламин (Р) 2,5 - 100 мг/м3</t>
  </si>
  <si>
    <t xml:space="preserve">Метилдиэтаноламин (Р)</t>
  </si>
  <si>
    <t xml:space="preserve">ГАНК-4М для определения: Метилдиэтаноламин (Р)</t>
  </si>
  <si>
    <t xml:space="preserve">Р : Олефины С8-С10 (по октену) (Р) 50 - 2000 мг/м3</t>
  </si>
  <si>
    <t xml:space="preserve">Олефины С8-С10 (по октену) (Р)</t>
  </si>
  <si>
    <t xml:space="preserve">ГАНК-4М для определения: Олефины С8-С10 (по октену) (Р)</t>
  </si>
  <si>
    <t xml:space="preserve">Р : 1,1,2-трихлорэтан (Р) 0,5 - 400 мг/м3</t>
  </si>
  <si>
    <t xml:space="preserve">0,5 - 400 мг/м3</t>
  </si>
  <si>
    <t xml:space="preserve">1,1,2-трихлорэтан (Р)</t>
  </si>
  <si>
    <t xml:space="preserve">ГАНК-4М для определения: 1,1,2-трихлорэтан (Р)</t>
  </si>
  <si>
    <t xml:space="preserve">Р : Дициклопентадиен (Р) 0,5 - 20 мг/м3</t>
  </si>
  <si>
    <t xml:space="preserve">Дициклопентадиен (Р)</t>
  </si>
  <si>
    <t xml:space="preserve">ГАНК-4М для определения: Дициклопентадиен (Р)</t>
  </si>
  <si>
    <t xml:space="preserve">Р : Циклогексан (Р) 40 - 1600 мг/м3</t>
  </si>
  <si>
    <t xml:space="preserve">40 - 1600 мг/м3</t>
  </si>
  <si>
    <t xml:space="preserve">Циклогексан (Р)</t>
  </si>
  <si>
    <t xml:space="preserve">ГАНК-4М для определения: Циклогексан (Р)</t>
  </si>
  <si>
    <t xml:space="preserve">Р : Пары нефти (по сольвенту) (Р) 50 - 2000 мг/м3</t>
  </si>
  <si>
    <t xml:space="preserve">Пары нефти (по сольвенту) (Р)</t>
  </si>
  <si>
    <t xml:space="preserve">ГАНК-4М для определения: Пары нефти (по сольвенту) (Р)</t>
  </si>
  <si>
    <t xml:space="preserve">Р : Малеиновый ангидрид (Р) 0,5 - 10 мг/м3</t>
  </si>
  <si>
    <t xml:space="preserve">0,5 - 10 мг/м3</t>
  </si>
  <si>
    <t xml:space="preserve">Малеиновый ангидрид (Р)</t>
  </si>
  <si>
    <t xml:space="preserve">ГАНК-4С для определения: Малеиновый ангидрид (Р)</t>
  </si>
  <si>
    <t xml:space="preserve">Р : Хлорид железа (Р) 0,5 - 10 мг/м3</t>
  </si>
  <si>
    <t xml:space="preserve">Хлорид железа (Р)</t>
  </si>
  <si>
    <t xml:space="preserve">ГАНК-4С для определения: Хлорид железа (Р)</t>
  </si>
  <si>
    <t xml:space="preserve">Р : Сульфат алюминия (Р) 0,5 - 10 мг/м3</t>
  </si>
  <si>
    <t xml:space="preserve">Сульфат алюминия (Р)</t>
  </si>
  <si>
    <t xml:space="preserve">ГАНК-4С для определения: Сульфат алюминия (Р)</t>
  </si>
  <si>
    <t xml:space="preserve">Р : Гидроксид кальция (Р) 1 - 40 мг/м3</t>
  </si>
  <si>
    <t xml:space="preserve">Гидроксид кальция (Р)</t>
  </si>
  <si>
    <t xml:space="preserve">ГАНК-4С для определения: Гидроксид кальция (Р)</t>
  </si>
  <si>
    <t xml:space="preserve">Р : Марганец и соединения (Р) 1 - 40 мг/м3</t>
  </si>
  <si>
    <t xml:space="preserve">Марганец и соединения (Р)</t>
  </si>
  <si>
    <t xml:space="preserve">ГАНК-4С для определения: Марганец и соединения (Р)</t>
  </si>
  <si>
    <t xml:space="preserve">Р : Аэрозоль сварочный (по марганцу) (Р) 0,1 - 4 мг/м3</t>
  </si>
  <si>
    <t xml:space="preserve">Аэрозоль сварочный (по марганцу) (Р)</t>
  </si>
  <si>
    <t xml:space="preserve">ГАНК-4С для определения: Аэрозоль сварочный (по марганцу) (Р)</t>
  </si>
  <si>
    <t xml:space="preserve">Р : Хром (VI) триоксид (Р) 0,005 - 0,2 мг/м3</t>
  </si>
  <si>
    <t xml:space="preserve">Хром (VI) триоксид (Р)</t>
  </si>
  <si>
    <t xml:space="preserve">ГАНК-4С для определения: Хром (VI) триоксид (Р)</t>
  </si>
  <si>
    <t xml:space="preserve">Р : Железо и соединения (Р) 5 - 200 мг/м3</t>
  </si>
  <si>
    <t xml:space="preserve">Железо и соединения (Р)</t>
  </si>
  <si>
    <t xml:space="preserve">ГАНК-4С для определения: Железо и соединения (Р)</t>
  </si>
  <si>
    <t xml:space="preserve">Р : Алюминий и соединения (Р) 0,1 - 2,5 мг/м3</t>
  </si>
  <si>
    <t xml:space="preserve">0,1 - 2,5 мг/м3</t>
  </si>
  <si>
    <t xml:space="preserve">Алюминий и соединения (Р)</t>
  </si>
  <si>
    <t xml:space="preserve">ГАНК-4С для определения: Алюминий и соединения (Р)</t>
  </si>
  <si>
    <t xml:space="preserve">Р : Медь и соединения (Р) 0,25 - 10 мг/м3</t>
  </si>
  <si>
    <t xml:space="preserve">Медь и соединения (Р)</t>
  </si>
  <si>
    <t xml:space="preserve">ГАНК-4С для определения: Медь и соединения (Р)</t>
  </si>
  <si>
    <t xml:space="preserve">АР : 2,4-толуилендиизоцианат (АР) 0,02 - 1,0 мг/м3</t>
  </si>
  <si>
    <t xml:space="preserve">0,02 - 1,0 мг/м3</t>
  </si>
  <si>
    <t xml:space="preserve">АР6</t>
  </si>
  <si>
    <t xml:space="preserve">2,4-толуилендиизоцианат (АР)</t>
  </si>
  <si>
    <t xml:space="preserve">ГАНК-4С для определения: 2,4-толуилендиизоцианат (АР)</t>
  </si>
  <si>
    <t xml:space="preserve">АР : Метилендифенилдиизоцианат (МДИ) (АР) 0,05 - 10 мг/м3</t>
  </si>
  <si>
    <t xml:space="preserve">0,05 - 10 мг/м3</t>
  </si>
  <si>
    <t xml:space="preserve">Метилендифенилдиизоцианат (МДИ) (АР)</t>
  </si>
  <si>
    <t xml:space="preserve">ГАНК-4С для определения: Метилендифенилдиизоцианат (МДИ) (АР)</t>
  </si>
  <si>
    <t xml:space="preserve">Р: Хром (III) сернокислый 6-водный (Р) 0,01 - 0,4 мг/м3</t>
  </si>
  <si>
    <t xml:space="preserve">0,01 - 0,4 мг/м3</t>
  </si>
  <si>
    <t xml:space="preserve">АР7</t>
  </si>
  <si>
    <t xml:space="preserve">Хром (III) сернокислый 6-водный (Р)</t>
  </si>
  <si>
    <t xml:space="preserve">ГАНК-4С для определения: Хром (III) сернокислый 6-водный (Р)</t>
  </si>
  <si>
    <t xml:space="preserve">Р: Щавелевая кислота (по муравьиной кислоте) (Р) 0,5 - 20,0 мг/м3</t>
  </si>
  <si>
    <t xml:space="preserve">0,5 - 20,0 мг/м3</t>
  </si>
  <si>
    <t xml:space="preserve">Щавелевая кислота (по муравьиной кислоте) (Р)</t>
  </si>
  <si>
    <t xml:space="preserve">ГАНК-4С для определения: Щавелевая кислота (по муравьиной кислоте) (Р)</t>
  </si>
  <si>
    <t xml:space="preserve">Р: трет-Бутилметиловый эфир (Р) 150 - 6000 мг/м3</t>
  </si>
  <si>
    <t xml:space="preserve">трет-Бутилметиловый эфир (Р)</t>
  </si>
  <si>
    <t xml:space="preserve">ГАНК-4М для определения: трет-Бутилметиловый эфир (Р)</t>
  </si>
  <si>
    <t xml:space="preserve">Р: Фосфин (Р) 0,05 - 2 мг/м3</t>
  </si>
  <si>
    <t xml:space="preserve">АР9</t>
  </si>
  <si>
    <t xml:space="preserve">нет</t>
  </si>
  <si>
    <t xml:space="preserve">Фосфин (Р)</t>
  </si>
  <si>
    <t xml:space="preserve">ГАНК-4С для определения: Фосфин (Р)</t>
  </si>
  <si>
    <t xml:space="preserve">Р: Фосген (Р) 0,25 - 10 мг/м3</t>
  </si>
  <si>
    <t xml:space="preserve">Фосген (Р)</t>
  </si>
  <si>
    <t xml:space="preserve">ГАНК-4М для определения: Фосген (Р)</t>
  </si>
  <si>
    <t xml:space="preserve">Р: Ацетилен (Р) 150 - 60000 мг/м3</t>
  </si>
  <si>
    <t xml:space="preserve">150 - 60000 мг/м3</t>
  </si>
  <si>
    <t xml:space="preserve">Д - Ex!</t>
  </si>
  <si>
    <t xml:space="preserve">Ацетилен (Р)</t>
  </si>
  <si>
    <t xml:space="preserve">Р: МИБК (метил изобутил кетон) (Р) 10 - 400 мг/м3</t>
  </si>
  <si>
    <t xml:space="preserve">МИБК (метил изобутил кетон) (Р)</t>
  </si>
  <si>
    <t xml:space="preserve">ГАНК-4М для определения: МИБК (метил изобутил кетон) (Р)</t>
  </si>
  <si>
    <t xml:space="preserve">Р: Оксид диазота (Р) 10 - 200 мг/м3</t>
  </si>
  <si>
    <t xml:space="preserve">10 - 200 мг/м3</t>
  </si>
  <si>
    <t xml:space="preserve">Оксид диазота (Р)</t>
  </si>
  <si>
    <t xml:space="preserve">ГАНК-4М для определения: Оксид диазота (Р)</t>
  </si>
  <si>
    <t xml:space="preserve">Р: Лимонная кислота (Р) 0,5 - 20 мг/м3</t>
  </si>
  <si>
    <t xml:space="preserve">АР8</t>
  </si>
  <si>
    <t xml:space="preserve">Лимонная кислота (Р)</t>
  </si>
  <si>
    <t xml:space="preserve">ГАНК-4С для определения: Лимонная кислота (Р)</t>
  </si>
  <si>
    <t xml:space="preserve">Р: Кобальт сернокислый семиводный (Р) 0,5 - 20 мг/м3</t>
  </si>
  <si>
    <t xml:space="preserve">Кобальт сернокислый семиводный (Р)</t>
  </si>
  <si>
    <t xml:space="preserve">ГАНК-4С для определения: Кобальт сернокислый семиводный (Р)</t>
  </si>
  <si>
    <t xml:space="preserve">Р: Цинк сульфат (в пересчете на цинк) (Р) 0,004 - 0,16 мг/м3</t>
  </si>
  <si>
    <t xml:space="preserve">0,004 - 0,16 мг/м3</t>
  </si>
  <si>
    <t xml:space="preserve">Цинк сульфат (в пересчете на цинк) (Р)</t>
  </si>
  <si>
    <t xml:space="preserve">ГАНК-4С для определения: Цинк сульфат (в пересчете на цинк) (Р)</t>
  </si>
  <si>
    <t xml:space="preserve">Р: Нитрит натрия/ нитрит иона (Р) 0,05 - 4 мг/м3</t>
  </si>
  <si>
    <t xml:space="preserve">0,05 - 4 мг/м3</t>
  </si>
  <si>
    <t xml:space="preserve">Нитрит натрия/ нитрит иона (Р)</t>
  </si>
  <si>
    <t xml:space="preserve">ГАНК-4С для определения: Нитрит натрия/ нитрит иона (Р)</t>
  </si>
  <si>
    <t xml:space="preserve">Р: Кальций оксид (Р) 0,5 - 20 мг/м3</t>
  </si>
  <si>
    <t xml:space="preserve">АР11</t>
  </si>
  <si>
    <t xml:space="preserve">Кальций оксид (Р)</t>
  </si>
  <si>
    <t xml:space="preserve">СаО</t>
  </si>
  <si>
    <t xml:space="preserve">ГАНК-4С для определения: Кальций оксид (Р)</t>
  </si>
  <si>
    <t xml:space="preserve">Р: Гидросульфит натрия  (Р) 2,5 - 100 мг/м3</t>
  </si>
  <si>
    <t xml:space="preserve">Гидросульфит натрия  (Р)</t>
  </si>
  <si>
    <t xml:space="preserve">HNaO3S</t>
  </si>
  <si>
    <t xml:space="preserve">ГАНК-4С для определения: Гидросульфит натрия  (Р)</t>
  </si>
  <si>
    <t xml:space="preserve">Р: Диметилдитиокарбамат натрия  (Р)  0,25 - 10 мг/м3</t>
  </si>
  <si>
    <t xml:space="preserve"> 0,25 - 10 мг/м3</t>
  </si>
  <si>
    <t xml:space="preserve">Диметилдитиокарбамат натрия  (Р)</t>
  </si>
  <si>
    <t xml:space="preserve">C3H6NNaS2</t>
  </si>
  <si>
    <t xml:space="preserve">ГАНК-4С для определения: Диметилдитиокарбамат натрия  (Р)</t>
  </si>
  <si>
    <t xml:space="preserve">Р: Тетраэтиленгликоль  (Р)  5 - 200 мг/м3</t>
  </si>
  <si>
    <t xml:space="preserve"> 5 - 200 мг/м3</t>
  </si>
  <si>
    <t xml:space="preserve">Тетраэтиленгликоль  (Р)</t>
  </si>
  <si>
    <t xml:space="preserve">С8Н18О5</t>
  </si>
  <si>
    <t xml:space="preserve">ГАНК-4С для определения: Тетраэтиленгликоль  (Р)</t>
  </si>
  <si>
    <t xml:space="preserve">Р: Гидроксид лития  (Р) 0,01 - 0,4 мг/м3</t>
  </si>
  <si>
    <t xml:space="preserve">Гидроксид лития  (Р)</t>
  </si>
  <si>
    <t xml:space="preserve">LiOH</t>
  </si>
  <si>
    <t xml:space="preserve">ГАНК-4С для определения: Гидроксид лития  (Р)</t>
  </si>
  <si>
    <t xml:space="preserve">Р: Бутилксантогенат калия  (Р) 5 - 200 мг/м3</t>
  </si>
  <si>
    <t xml:space="preserve">Бутилксантогенат калия  (Р)</t>
  </si>
  <si>
    <t xml:space="preserve">С5H9KOS2</t>
  </si>
  <si>
    <t xml:space="preserve">ГАНК-4С для определения: Бутилксантогенат калия  (Р)</t>
  </si>
  <si>
    <t xml:space="preserve">Р: Малеиновая кислота  (Р) 0,1 - 4 мг/м3</t>
  </si>
  <si>
    <t xml:space="preserve">Малеиновая кислота  (Р)</t>
  </si>
  <si>
    <t xml:space="preserve">С4Н4О4</t>
  </si>
  <si>
    <t xml:space="preserve">ГАНК-4С для определения: Малеиновая кислота  (Р)</t>
  </si>
  <si>
    <t xml:space="preserve">Р: Триэтилфосфат (по фосфорной кислоте)  (Р) 0,5 - 20 мг/м3</t>
  </si>
  <si>
    <t xml:space="preserve">Триэтилфосфат (по фосфорной кислоте)  (Р)</t>
  </si>
  <si>
    <t xml:space="preserve">C6H15O4P</t>
  </si>
  <si>
    <t xml:space="preserve">ГАНК-4М для определения: Триэтилфосфат (по фосфорной кислоте)  (Р)</t>
  </si>
  <si>
    <t xml:space="preserve">Р: Натрия сульфид (натрий сернистый) (Р) 0,1 - 4 мг/м3</t>
  </si>
  <si>
    <t xml:space="preserve">Натрия сульфид (натрий сернистый) (Р)</t>
  </si>
  <si>
    <t xml:space="preserve">Na2S</t>
  </si>
  <si>
    <t xml:space="preserve">ГАНК-4С для определения: Натрия сульфид (натрий сернистый) (Р)</t>
  </si>
  <si>
    <t xml:space="preserve">Р: Кадмий и соли кадмия (Р)  0,025 - 1 мг/м3</t>
  </si>
  <si>
    <t xml:space="preserve"> 0,025 - 1 мг/м3</t>
  </si>
  <si>
    <t xml:space="preserve">Кадмий и соли кадмия (Р)</t>
  </si>
  <si>
    <t xml:space="preserve">ГАНК-4С для определения: Кадмий и соли кадмия (Р)</t>
  </si>
  <si>
    <t xml:space="preserve">АР: Трибутилфосфат (АР) 0,005 - 10 мг/м3</t>
  </si>
  <si>
    <t xml:space="preserve">0,005 - 10 мг/м3</t>
  </si>
  <si>
    <t xml:space="preserve">Трибутилфосфат (АР)</t>
  </si>
  <si>
    <t xml:space="preserve">С12Н27О4Р</t>
  </si>
  <si>
    <t xml:space="preserve">ГАНК-4М для определения: Трибутилфосфат (АР)</t>
  </si>
  <si>
    <t xml:space="preserve">Р: Неорганические соединения по ртути (Р) 0,025 - 1 мг/м3</t>
  </si>
  <si>
    <t xml:space="preserve">Неорганические соединения по ртути (Р)</t>
  </si>
  <si>
    <t xml:space="preserve">ГАНК-4С для определения: Неорганические соединения по ртути (Р)</t>
  </si>
  <si>
    <t xml:space="preserve">Р: Трехокись серы (Р) 0,5 - 20 мг/м3</t>
  </si>
  <si>
    <t xml:space="preserve">Трехокись серы (Р)</t>
  </si>
  <si>
    <t xml:space="preserve">SO3</t>
  </si>
  <si>
    <t xml:space="preserve">ГАНК-4С для определения: Трехокись серы (Р)</t>
  </si>
  <si>
    <t xml:space="preserve">Р: Диоксановый спирт (Р) 5 - 200 мг/м3</t>
  </si>
  <si>
    <t xml:space="preserve">АР10</t>
  </si>
  <si>
    <t xml:space="preserve">Диоксановый спирт (Р)</t>
  </si>
  <si>
    <t xml:space="preserve">С7Н14О3</t>
  </si>
  <si>
    <t xml:space="preserve">ГАНК-4М для определения: Диоксановый спирт (Р)</t>
  </si>
  <si>
    <t xml:space="preserve">Р: Бромистый водород (Р) 0,5 - 20 мг/м3</t>
  </si>
  <si>
    <t xml:space="preserve">Бромистый водород (Р)</t>
  </si>
  <si>
    <t xml:space="preserve">HBr</t>
  </si>
  <si>
    <t xml:space="preserve">ГАНК-4М для определения: Бромистый водород (Р)</t>
  </si>
  <si>
    <t xml:space="preserve">Р: Циклогексиламин (Р) 0,5 - 20 мг/м3</t>
  </si>
  <si>
    <t xml:space="preserve">Циклогексиламин (Р)</t>
  </si>
  <si>
    <t xml:space="preserve">C6H13N</t>
  </si>
  <si>
    <t xml:space="preserve">ГАНК-4М для определения: Циклогексиламин (Р)</t>
  </si>
  <si>
    <t xml:space="preserve">Р: TEB триэтилборан (Р) 17,5 - 700 мг/м3</t>
  </si>
  <si>
    <t xml:space="preserve">17,5 - 700 мг/м3</t>
  </si>
  <si>
    <t xml:space="preserve">TEB триэтилборан (Р)</t>
  </si>
  <si>
    <t xml:space="preserve">C6H15ВО3</t>
  </si>
  <si>
    <t xml:space="preserve">ГАНК-4М для определения: TEB триэтилборан (Р)</t>
  </si>
  <si>
    <t xml:space="preserve">Р: Тетраэтоксисилан (Р) 10 - 400 мг/м3</t>
  </si>
  <si>
    <t xml:space="preserve">Тетраэтоксисилан (Р)</t>
  </si>
  <si>
    <t xml:space="preserve">С8Н20О4Si</t>
  </si>
  <si>
    <t xml:space="preserve">ГАНК-4М для определения: Тетраэтоксисилан (Р)</t>
  </si>
  <si>
    <t xml:space="preserve">Р: Трет-Бутанол (Р) 5 - 200 мг/м3</t>
  </si>
  <si>
    <t xml:space="preserve">Трет-Бутанол (Р)</t>
  </si>
  <si>
    <t xml:space="preserve">ГАНК-4М для определения: Трет-Бутанол (Р)</t>
  </si>
  <si>
    <t xml:space="preserve">Р: Трифторид бора (по фтороводороду) (Р) 0,5 - 20 мг/м3</t>
  </si>
  <si>
    <t xml:space="preserve">Трифторид бора (по фтороводороду) (Р)</t>
  </si>
  <si>
    <t xml:space="preserve">BF3</t>
  </si>
  <si>
    <t xml:space="preserve">ГАНК-4М для определения: Трифторид бора (по фтороводороду) (Р)</t>
  </si>
  <si>
    <t xml:space="preserve">Р: Трихлорид бора (по хлороводороду) (Р) 0,5 - 20 мг/м3</t>
  </si>
  <si>
    <t xml:space="preserve">Трихлорид бора (по хлороводороду) (Р)</t>
  </si>
  <si>
    <t xml:space="preserve">BCl3</t>
  </si>
  <si>
    <t xml:space="preserve">ГАНК-4М для определения: Трихлорид бора (по хлороводороду) (Р)</t>
  </si>
  <si>
    <t xml:space="preserve">Р: Дихлорсилан (по хлороводороду) (Р) 2,5 - 100 мг/м3</t>
  </si>
  <si>
    <t xml:space="preserve">Дихлорсилан (по хлороводороду) (Р)</t>
  </si>
  <si>
    <t xml:space="preserve">Сl2H2Si</t>
  </si>
  <si>
    <t xml:space="preserve">ГАНК-4М для определения: Дихлорсилан (по хлороводороду) (Р)</t>
  </si>
  <si>
    <t xml:space="preserve">Р: Нитрил акриловой кислоты (Р) 0,0005 - 0,02 мг/м3</t>
  </si>
  <si>
    <t xml:space="preserve">0,0005 - 0,02 мг/м3</t>
  </si>
  <si>
    <t xml:space="preserve">Нитрил акриловой кислоты (Р)</t>
  </si>
  <si>
    <t xml:space="preserve">С3H3N</t>
  </si>
  <si>
    <t xml:space="preserve">ГАНК-4М для определения: Нитрил акриловой кислоты (Р)</t>
  </si>
  <si>
    <t xml:space="preserve">АР: Моносилан (АР) 0,01 - 50 мг/м3</t>
  </si>
  <si>
    <t xml:space="preserve">0,01 - 50 мг/м3</t>
  </si>
  <si>
    <t xml:space="preserve">Моносилан (АР)</t>
  </si>
  <si>
    <t xml:space="preserve">SiH4</t>
  </si>
  <si>
    <t xml:space="preserve">ГАНК-4М для определения: Моносилан (АР)</t>
  </si>
  <si>
    <t xml:space="preserve">Р: Азот трехфтористый (Р) 0,2 - 8 мг/м3</t>
  </si>
  <si>
    <t xml:space="preserve">0,2 - 8 мг/м3</t>
  </si>
  <si>
    <t xml:space="preserve">Азот трехфтористый (Р)</t>
  </si>
  <si>
    <t xml:space="preserve">F3N</t>
  </si>
  <si>
    <t xml:space="preserve">ГАНК-4М для определения: Азот трехфтористый (Р)</t>
  </si>
  <si>
    <t xml:space="preserve">Р: Гексафторэтан (Р) 1500 - 60000 мг/м3</t>
  </si>
  <si>
    <t xml:space="preserve">1500 - 60000 мг/м3</t>
  </si>
  <si>
    <t xml:space="preserve">Гексафторэтан (Р)</t>
  </si>
  <si>
    <t xml:space="preserve">С2F6</t>
  </si>
  <si>
    <t xml:space="preserve">ГАНК-4М для определения: Гексафторэтан (Р)</t>
  </si>
  <si>
    <t xml:space="preserve">Р: Гексафторид вольфрама (Р) 0,25 - 10 мг/м3</t>
  </si>
  <si>
    <t xml:space="preserve">Р17</t>
  </si>
  <si>
    <t xml:space="preserve">Гексафторид вольфрама (Р)</t>
  </si>
  <si>
    <t xml:space="preserve">WF6</t>
  </si>
  <si>
    <t xml:space="preserve">Р: Метилфторид (Р) 1,25 - 50 мг/м3</t>
  </si>
  <si>
    <t xml:space="preserve">1,25 - 50 мг/м3</t>
  </si>
  <si>
    <t xml:space="preserve">Метилфторид (Р)</t>
  </si>
  <si>
    <t xml:space="preserve">CH3F</t>
  </si>
  <si>
    <t xml:space="preserve">Р: Хлорид кремния(IV) (Р) 0,5 - 20 мг/м3</t>
  </si>
  <si>
    <t xml:space="preserve">Хлорид кремния(IV) (Р)</t>
  </si>
  <si>
    <t xml:space="preserve">Р: Оксихлорид фосфора (Р) 0,025 - 1 мг/м3</t>
  </si>
  <si>
    <t xml:space="preserve">Оксихлорид фосфора (Р)</t>
  </si>
  <si>
    <t xml:space="preserve">Р: Фторид кремния(IV) (Р) 0,5 - 20 мг/м3</t>
  </si>
  <si>
    <t xml:space="preserve">Фторид кремния(IV) (Р)</t>
  </si>
  <si>
    <t xml:space="preserve">Р: Хлорид германия(IV) (Р) 0,5 - 20 мг/м3</t>
  </si>
  <si>
    <t xml:space="preserve">Хлорид германия(IV) (Р)</t>
  </si>
  <si>
    <t xml:space="preserve">Р: Трибромид бора (Р) 1 - 40 мг/м3</t>
  </si>
  <si>
    <t xml:space="preserve">Трибромид бора (Р)</t>
  </si>
  <si>
    <t xml:space="preserve">Р: Бутилхлорид (1-хлорбутан) (Р) 0,25 - 10 мг/м3</t>
  </si>
  <si>
    <t xml:space="preserve">Р18</t>
  </si>
  <si>
    <t xml:space="preserve">Бутилхлорид (1-хлорбутан) (Р)</t>
  </si>
  <si>
    <t xml:space="preserve">C4H9Cl</t>
  </si>
  <si>
    <t xml:space="preserve">Р: Трет-бутилакрилат (Р) 0,25 - 10 мг/м3</t>
  </si>
  <si>
    <t xml:space="preserve">Трет-бутилакрилат (Р)</t>
  </si>
  <si>
    <t xml:space="preserve">Р: 2-этилгексилакрилат (Р) 0,25 - 10 мг/м3</t>
  </si>
  <si>
    <t xml:space="preserve">2-этилгексилакрилат (Р)</t>
  </si>
  <si>
    <t xml:space="preserve">C11H20O2</t>
  </si>
  <si>
    <t xml:space="preserve">Р: Диизодецилфталат (Р) 2,5 - 100 мг/м3</t>
  </si>
  <si>
    <t xml:space="preserve">Диизодецилфталат (Р)</t>
  </si>
  <si>
    <t xml:space="preserve">C28H46O4</t>
  </si>
  <si>
    <t xml:space="preserve">Р: Хлорпарафины (Р) 2,5 - 100 мг/м3</t>
  </si>
  <si>
    <t xml:space="preserve">Хлорпарафины (Р)</t>
  </si>
  <si>
    <t xml:space="preserve">Cl2-32H11-36Cl15-30</t>
  </si>
  <si>
    <t xml:space="preserve">Р: Циклопентадиен (Р) 0,05 - 2 мг/м3</t>
  </si>
  <si>
    <t xml:space="preserve">Циклопентадиен (Р)</t>
  </si>
  <si>
    <t xml:space="preserve">C5H6</t>
  </si>
  <si>
    <t xml:space="preserve">Р: Диоксид хлора (Р) 0,05 - 2 мг/м3</t>
  </si>
  <si>
    <t xml:space="preserve">Диоксид хлора (Р)</t>
  </si>
  <si>
    <t xml:space="preserve">ClO2</t>
  </si>
  <si>
    <t xml:space="preserve">Р: Тетракарбонил никеля (Р) 0,1 - 280 мг/м3</t>
  </si>
  <si>
    <t xml:space="preserve">0,1 - 280 мг/м3</t>
  </si>
  <si>
    <t xml:space="preserve">Тетракарбонил никеля (Р)</t>
  </si>
  <si>
    <t xml:space="preserve">C4NiO4</t>
  </si>
  <si>
    <t xml:space="preserve">Р: Морфолин (Р) 0,25 - 10 мг/м3</t>
  </si>
  <si>
    <t xml:space="preserve">Морфолин (Р)</t>
  </si>
  <si>
    <t xml:space="preserve">C4H9NO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</si>
</sst>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* #,##0.00_-;\-* #,##0.00_-;_-* \-??_-;_-@_-"/>
    <numFmt numFmtId="167" formatCode="000000"/>
    <numFmt numFmtId="168" formatCode="General"/>
    <numFmt numFmtId="169" formatCode="@"/>
    <numFmt numFmtId="170" formatCode="00000000"/>
    <numFmt numFmtId="171" formatCode="0000000"/>
  </numFmts>
  <fonts count="27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204"/>
    </font>
    <font>
      <sz val="12"/>
      <color rgb="FF000000"/>
      <name val="Arial"/>
      <family val="2"/>
      <charset val="204"/>
    </font>
    <font>
      <sz val="8"/>
      <name val="Arial"/>
      <family val="2"/>
      <charset val="1"/>
    </font>
    <font>
      <sz val="11"/>
      <name val="Calibri"/>
      <family val="2"/>
      <charset val="204"/>
    </font>
    <font>
      <sz val="16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b val="true"/>
      <sz val="9"/>
      <name val="Arial"/>
      <family val="2"/>
      <charset val="204"/>
    </font>
    <font>
      <b val="true"/>
      <sz val="9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2"/>
      <name val="Calibri"/>
      <family val="2"/>
      <charset val="204"/>
    </font>
    <font>
      <sz val="9.35"/>
      <color theme="0"/>
      <name val="Calibri"/>
      <family val="2"/>
      <charset val="204"/>
    </font>
    <font>
      <sz val="16"/>
      <name val="Calibri"/>
      <family val="2"/>
      <charset val="204"/>
    </font>
    <font>
      <b val="true"/>
      <sz val="16"/>
      <color theme="1"/>
      <name val="Calibri"/>
      <family val="2"/>
      <charset val="204"/>
    </font>
    <font>
      <sz val="12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22"/>
      <name val="Arial Cyr"/>
      <family val="0"/>
      <charset val="204"/>
    </font>
    <font>
      <b val="true"/>
      <sz val="22"/>
      <name val="Arial Cyr"/>
      <family val="0"/>
      <charset val="204"/>
    </font>
    <font>
      <sz val="16"/>
      <color theme="0"/>
      <name val="Calibri"/>
      <family val="2"/>
      <charset val="204"/>
    </font>
    <font>
      <sz val="10"/>
      <color theme="0"/>
      <name val="Arial Cyr"/>
      <family val="0"/>
      <charset val="204"/>
    </font>
    <font>
      <u val="single"/>
      <sz val="10"/>
      <color theme="0"/>
      <name val="Arial Cyr"/>
      <family val="0"/>
      <charset val="204"/>
    </font>
    <font>
      <u val="single"/>
      <sz val="10"/>
      <color theme="10"/>
      <name val="Arial Cyr"/>
      <family val="0"/>
      <charset val="204"/>
    </font>
    <font>
      <sz val="10"/>
      <color theme="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1" tint="0.2499"/>
        <bgColor rgb="FF333300"/>
      </patternFill>
    </fill>
    <fill>
      <patternFill patternType="solid">
        <fgColor theme="8" tint="0.7999"/>
        <bgColor rgb="FFEDEDED"/>
      </patternFill>
    </fill>
    <fill>
      <patternFill patternType="solid">
        <fgColor theme="7" tint="0.5999"/>
        <bgColor rgb="FFFFF2CC"/>
      </patternFill>
    </fill>
    <fill>
      <patternFill patternType="solid">
        <fgColor theme="7" tint="0.7999"/>
        <bgColor rgb="FFF2F2F2"/>
      </patternFill>
    </fill>
    <fill>
      <patternFill patternType="solid">
        <fgColor theme="1" tint="0.4999"/>
        <bgColor rgb="FF969696"/>
      </patternFill>
    </fill>
    <fill>
      <patternFill patternType="solid">
        <fgColor theme="4" tint="0.5999"/>
        <bgColor rgb="FFDAE3F3"/>
      </patternFill>
    </fill>
    <fill>
      <patternFill patternType="solid">
        <fgColor theme="9" tint="0.5999"/>
        <bgColor rgb="FFBDD7EE"/>
      </patternFill>
    </fill>
    <fill>
      <patternFill patternType="solid">
        <fgColor theme="5" tint="0.3999"/>
        <bgColor rgb="FFFF8080"/>
      </patternFill>
    </fill>
    <fill>
      <patternFill patternType="solid">
        <fgColor theme="1"/>
        <bgColor rgb="FF003300"/>
      </patternFill>
    </fill>
    <fill>
      <patternFill patternType="solid">
        <fgColor theme="9" tint="0.7999"/>
        <bgColor rgb="FFEDEDED"/>
      </patternFill>
    </fill>
    <fill>
      <patternFill patternType="solid">
        <fgColor rgb="FFFFFF00"/>
        <bgColor rgb="FFFFFF00"/>
      </patternFill>
    </fill>
    <fill>
      <patternFill patternType="solid">
        <fgColor theme="6" tint="0.7999"/>
        <bgColor rgb="FFF2F2F2"/>
      </patternFill>
    </fill>
    <fill>
      <patternFill patternType="solid">
        <fgColor theme="0" tint="-0.05"/>
        <bgColor rgb="FFEDEDED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4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0" xfId="28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3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2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4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5" borderId="6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4" fillId="6" borderId="7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6" borderId="4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6" borderId="4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6" borderId="5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6" borderId="8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6" borderId="9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7" borderId="11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8" borderId="12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12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9" borderId="12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3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7" borderId="14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8" borderId="15" xfId="2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4" borderId="15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9" borderId="15" xfId="2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7" borderId="14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8" borderId="15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5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9" borderId="15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7" borderId="16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8" borderId="1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4" borderId="1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9" borderId="17" xfId="2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10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0" fillId="11" borderId="8" xfId="3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2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8" fillId="5" borderId="7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12" borderId="4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3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12" borderId="4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28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13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2" borderId="18" xfId="26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9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28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6" fillId="14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2" fillId="12" borderId="4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8" fillId="5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2" borderId="4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10" borderId="0" xfId="28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5" fillId="13" borderId="4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8" fillId="12" borderId="18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13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12" borderId="0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12" borderId="4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2" borderId="4" xfId="26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4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2" borderId="18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9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4" borderId="0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8" fillId="12" borderId="0" xfId="26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14" borderId="4" xfId="28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8" fillId="14" borderId="4" xfId="2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0" borderId="0" xfId="2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4" fillId="0" borderId="18" xfId="2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8" xfId="2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9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" xfId="2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0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3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Обычный 3" xfId="22"/>
    <cellStyle name="Обычный 3 2" xfId="23"/>
    <cellStyle name="Обычный 3 2 3" xfId="24"/>
    <cellStyle name="Обычный 3 2 3 2" xfId="25"/>
    <cellStyle name="Обычный 3 2 3 2 2" xfId="26"/>
    <cellStyle name="Обычный 3 3" xfId="27"/>
    <cellStyle name="Обычный 4" xfId="28"/>
    <cellStyle name="Обычный 4 2" xfId="29"/>
    <cellStyle name="Обычный 4 3" xfId="30"/>
    <cellStyle name="Обычный 4 3 2" xfId="31"/>
    <cellStyle name="Обычный 5" xfId="32"/>
    <cellStyle name="Обычный 6" xfId="33"/>
    <cellStyle name="Обычный 6 2" xfId="34"/>
    <cellStyle name="Обычный 7" xfId="35"/>
    <cellStyle name="Обычный 7 2" xfId="36"/>
    <cellStyle name="Обычный 7 2 2" xfId="37"/>
    <cellStyle name="Обычный 7 3" xfId="38"/>
    <cellStyle name="Обычный_Лист1" xfId="39"/>
    <cellStyle name="Процентный 2" xfId="40"/>
    <cellStyle name="Процентный 3" xfId="41"/>
    <cellStyle name="Процентный 3 2" xfId="42"/>
    <cellStyle name="Процентный 4" xfId="43"/>
    <cellStyle name="Финансовый 2" xfId="44"/>
    <cellStyle name="Финансовый 3" xfId="45"/>
    <cellStyle name="Финансовый 3 2" xfId="46"/>
    <cellStyle name="Финансовый 3 2 2" xfId="47"/>
    <cellStyle name="Финансовый 4" xfId="48"/>
    <cellStyle name="*unknown*" xfId="20" builtinId="8"/>
  </cellStyles>
  <dxfs count="172">
    <dxf>
      <fill>
        <patternFill patternType="solid">
          <fgColor rgb="FFDAE3F3"/>
          <bgColor rgb="FF000000"/>
        </patternFill>
      </fill>
    </dxf>
    <dxf>
      <fill>
        <patternFill patternType="solid">
          <fgColor rgb="FFFFF2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7F7F7F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5E0B4"/>
          <bgColor rgb="FF000000"/>
        </patternFill>
      </fill>
    </dxf>
    <dxf>
      <fill>
        <patternFill patternType="solid">
          <fgColor rgb="FFFFE699"/>
          <bgColor rgb="FF000000"/>
        </patternFill>
      </fill>
    </dxf>
    <dxf>
      <fill>
        <patternFill patternType="solid">
          <fgColor rgb="FFF4B183"/>
          <bgColor rgb="FF000000"/>
        </patternFill>
      </fill>
    </dxf>
    <dxf>
      <fill>
        <patternFill>
          <bgColor rgb="FFFF0000"/>
        </patternFill>
      </fill>
    </dxf>
    <dxf>
      <fill>
        <patternFill>
          <bgColor theme="5" tint="0.3999"/>
        </patternFill>
      </fill>
    </dxf>
    <dxf>
      <fill>
        <patternFill>
          <bgColor theme="7" tint="0.5999"/>
        </patternFill>
      </fill>
    </dxf>
    <dxf>
      <fill>
        <patternFill>
          <bgColor theme="9" tint="0.5999"/>
        </patternFill>
      </fill>
    </dxf>
    <dxf>
      <fill>
        <patternFill>
          <bgColor theme="4" tint="0.3999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theme="5" tint="0.3999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FFFFFF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FF000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00FFFFFF"/>
      </font>
      <fill>
        <patternFill>
          <bgColor theme="1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b val="1"/>
        <i val="0"/>
      </font>
      <fill>
        <patternFill>
          <bgColor theme="9" tint="0.5999"/>
        </patternFill>
      </fill>
    </dxf>
    <dxf>
      <font>
        <b val="1"/>
        <i val="0"/>
      </font>
      <fill>
        <patternFill>
          <bgColor theme="9" tint="0.599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5999"/>
        </patternFill>
      </fill>
      <border diagonalUp="false" diagonalDown="false">
        <left style="thin"/>
        <right style="thin"/>
        <top style="thin"/>
        <bottom style="thin"/>
        <diagonal/>
      </border>
    </dxf>
    <dxf>
      <font>
        <color rgb="00FFFFFF"/>
      </font>
      <fill>
        <patternFill>
          <bgColor theme="1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7F7F7F"/>
      <rgbColor rgb="FF9999FF"/>
      <rgbColor rgb="FF993366"/>
      <rgbColor rgb="FFFFF2CC"/>
      <rgbColor rgb="FFDAE3F3"/>
      <rgbColor rgb="FF660066"/>
      <rgbColor rgb="FFFF8080"/>
      <rgbColor rgb="FF0563C1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F0D9"/>
      <rgbColor rgb="FFFFE699"/>
      <rgbColor rgb="FF9DC3E6"/>
      <rgbColor rgb="FFEDEDED"/>
      <rgbColor rgb="FFCC99FF"/>
      <rgbColor rgb="FFF4B183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image" Target="../media/image7.png"/><Relationship Id="rId8" Type="http://schemas.openxmlformats.org/officeDocument/2006/relationships/image" Target="../media/image8.png"/><Relationship Id="rId9" Type="http://schemas.openxmlformats.org/officeDocument/2006/relationships/image" Target="../media/image9.png"/><Relationship Id="rId10" Type="http://schemas.openxmlformats.org/officeDocument/2006/relationships/image" Target="../media/image10.png"/><Relationship Id="rId11" Type="http://schemas.openxmlformats.org/officeDocument/2006/relationships/image" Target="../media/image1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126360</xdr:rowOff>
    </xdr:from>
    <xdr:to>
      <xdr:col>0</xdr:col>
      <xdr:colOff>3141360</xdr:colOff>
      <xdr:row>4</xdr:row>
      <xdr:rowOff>197280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0</xdr:rowOff>
    </xdr:from>
    <xdr:to>
      <xdr:col>0</xdr:col>
      <xdr:colOff>4873680</xdr:colOff>
      <xdr:row>1</xdr:row>
      <xdr:rowOff>485640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0</xdr:rowOff>
    </xdr:from>
    <xdr:to>
      <xdr:col>0</xdr:col>
      <xdr:colOff>5014440</xdr:colOff>
      <xdr:row>2</xdr:row>
      <xdr:rowOff>486000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0</xdr:rowOff>
    </xdr:from>
    <xdr:to>
      <xdr:col>0</xdr:col>
      <xdr:colOff>4873680</xdr:colOff>
      <xdr:row>1</xdr:row>
      <xdr:rowOff>485640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0</xdr:rowOff>
    </xdr:from>
    <xdr:to>
      <xdr:col>0</xdr:col>
      <xdr:colOff>4873680</xdr:colOff>
      <xdr:row>2</xdr:row>
      <xdr:rowOff>486000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ListBox1" descr="" hidden="1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</xdr:colOff>
      <xdr:row>1</xdr:row>
      <xdr:rowOff>-720</xdr:rowOff>
    </xdr:from>
    <xdr:to>
      <xdr:col>0</xdr:col>
      <xdr:colOff>13214880</xdr:colOff>
      <xdr:row>1</xdr:row>
      <xdr:rowOff>674640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2160" y="342360"/>
          <a:ext cx="13212720" cy="675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6210000</xdr:colOff>
      <xdr:row>0</xdr:row>
      <xdr:rowOff>180720</xdr:rowOff>
    </xdr:from>
    <xdr:to>
      <xdr:col>0</xdr:col>
      <xdr:colOff>11220120</xdr:colOff>
      <xdr:row>1</xdr:row>
      <xdr:rowOff>447480</xdr:rowOff>
    </xdr:to>
    <xdr:cxnSp>
      <xdr:nvCxnSpPr>
        <xdr:cNvPr id="1" name="Прямая со стрелкой 3"/>
        <xdr:cNvCxnSpPr/>
      </xdr:nvCxnSpPr>
      <xdr:spPr>
        <a:xfrm>
          <a:off x="6210000" y="180720"/>
          <a:ext cx="5010480" cy="61020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9954720</xdr:colOff>
      <xdr:row>4</xdr:row>
      <xdr:rowOff>720</xdr:rowOff>
    </xdr:to>
    <xdr:pic>
      <xdr:nvPicPr>
        <xdr:cNvPr id="2" name="Рисунок 5" descr=""/>
        <xdr:cNvPicPr/>
      </xdr:nvPicPr>
      <xdr:blipFill>
        <a:blip r:embed="rId2"/>
        <a:stretch/>
      </xdr:blipFill>
      <xdr:spPr>
        <a:xfrm>
          <a:off x="0" y="1362240"/>
          <a:ext cx="9954720" cy="18961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5333760</xdr:colOff>
      <xdr:row>2</xdr:row>
      <xdr:rowOff>247320</xdr:rowOff>
    </xdr:from>
    <xdr:to>
      <xdr:col>0</xdr:col>
      <xdr:colOff>8420040</xdr:colOff>
      <xdr:row>3</xdr:row>
      <xdr:rowOff>1695240</xdr:rowOff>
    </xdr:to>
    <xdr:cxnSp>
      <xdr:nvCxnSpPr>
        <xdr:cNvPr id="3" name="Прямая со стрелкой 6"/>
        <xdr:cNvCxnSpPr/>
      </xdr:nvCxnSpPr>
      <xdr:spPr>
        <a:xfrm>
          <a:off x="5333760" y="1266480"/>
          <a:ext cx="3086640" cy="179136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4</xdr:row>
      <xdr:rowOff>329400</xdr:rowOff>
    </xdr:from>
    <xdr:to>
      <xdr:col>0</xdr:col>
      <xdr:colOff>11402640</xdr:colOff>
      <xdr:row>5</xdr:row>
      <xdr:rowOff>394920</xdr:rowOff>
    </xdr:to>
    <xdr:pic>
      <xdr:nvPicPr>
        <xdr:cNvPr id="4" name="Рисунок 8" descr=""/>
        <xdr:cNvPicPr/>
      </xdr:nvPicPr>
      <xdr:blipFill>
        <a:blip r:embed="rId3"/>
        <a:stretch/>
      </xdr:blipFill>
      <xdr:spPr>
        <a:xfrm>
          <a:off x="0" y="3587040"/>
          <a:ext cx="11402640" cy="4082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2295360</xdr:colOff>
      <xdr:row>4</xdr:row>
      <xdr:rowOff>333360</xdr:rowOff>
    </xdr:from>
    <xdr:to>
      <xdr:col>0</xdr:col>
      <xdr:colOff>4457520</xdr:colOff>
      <xdr:row>5</xdr:row>
      <xdr:rowOff>133200</xdr:rowOff>
    </xdr:to>
    <xdr:cxnSp>
      <xdr:nvCxnSpPr>
        <xdr:cNvPr id="5" name="Прямая со стрелкой 9"/>
        <xdr:cNvCxnSpPr/>
      </xdr:nvCxnSpPr>
      <xdr:spPr>
        <a:xfrm flipH="1">
          <a:off x="2295360" y="3591000"/>
          <a:ext cx="2162520" cy="14292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123840</xdr:colOff>
      <xdr:row>7</xdr:row>
      <xdr:rowOff>181080</xdr:rowOff>
    </xdr:from>
    <xdr:to>
      <xdr:col>0</xdr:col>
      <xdr:colOff>10755000</xdr:colOff>
      <xdr:row>7</xdr:row>
      <xdr:rowOff>1276200</xdr:rowOff>
    </xdr:to>
    <xdr:pic>
      <xdr:nvPicPr>
        <xdr:cNvPr id="6" name="Рисунок 14" descr=""/>
        <xdr:cNvPicPr/>
      </xdr:nvPicPr>
      <xdr:blipFill>
        <a:blip r:embed="rId4"/>
        <a:stretch/>
      </xdr:blipFill>
      <xdr:spPr>
        <a:xfrm>
          <a:off x="123840" y="4600800"/>
          <a:ext cx="10631160" cy="109512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2628720</xdr:colOff>
      <xdr:row>7</xdr:row>
      <xdr:rowOff>37800</xdr:rowOff>
    </xdr:from>
    <xdr:to>
      <xdr:col>0</xdr:col>
      <xdr:colOff>4152600</xdr:colOff>
      <xdr:row>7</xdr:row>
      <xdr:rowOff>1028520</xdr:rowOff>
    </xdr:to>
    <xdr:cxnSp>
      <xdr:nvCxnSpPr>
        <xdr:cNvPr id="7" name="Прямая со стрелкой 13"/>
        <xdr:cNvCxnSpPr/>
      </xdr:nvCxnSpPr>
      <xdr:spPr>
        <a:xfrm flipH="1">
          <a:off x="2628720" y="4457520"/>
          <a:ext cx="1524240" cy="99108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0</xdr:colOff>
      <xdr:row>9</xdr:row>
      <xdr:rowOff>720</xdr:rowOff>
    </xdr:from>
    <xdr:to>
      <xdr:col>0</xdr:col>
      <xdr:colOff>8030160</xdr:colOff>
      <xdr:row>10</xdr:row>
      <xdr:rowOff>360</xdr:rowOff>
    </xdr:to>
    <xdr:pic>
      <xdr:nvPicPr>
        <xdr:cNvPr id="8" name="Рисунок 17" descr=""/>
        <xdr:cNvPicPr/>
      </xdr:nvPicPr>
      <xdr:blipFill>
        <a:blip r:embed="rId5"/>
        <a:stretch/>
      </xdr:blipFill>
      <xdr:spPr>
        <a:xfrm>
          <a:off x="0" y="6049080"/>
          <a:ext cx="8030160" cy="97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19080</xdr:colOff>
      <xdr:row>11</xdr:row>
      <xdr:rowOff>9360</xdr:rowOff>
    </xdr:from>
    <xdr:to>
      <xdr:col>0</xdr:col>
      <xdr:colOff>10830960</xdr:colOff>
      <xdr:row>11</xdr:row>
      <xdr:rowOff>1390320</xdr:rowOff>
    </xdr:to>
    <xdr:pic>
      <xdr:nvPicPr>
        <xdr:cNvPr id="9" name="Рисунок 19" descr=""/>
        <xdr:cNvPicPr/>
      </xdr:nvPicPr>
      <xdr:blipFill>
        <a:blip r:embed="rId6"/>
        <a:stretch/>
      </xdr:blipFill>
      <xdr:spPr>
        <a:xfrm>
          <a:off x="19080" y="7372080"/>
          <a:ext cx="10811880" cy="1380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171360</xdr:colOff>
      <xdr:row>13</xdr:row>
      <xdr:rowOff>333720</xdr:rowOff>
    </xdr:from>
    <xdr:to>
      <xdr:col>0</xdr:col>
      <xdr:colOff>5612400</xdr:colOff>
      <xdr:row>13</xdr:row>
      <xdr:rowOff>5181480</xdr:rowOff>
    </xdr:to>
    <xdr:pic>
      <xdr:nvPicPr>
        <xdr:cNvPr id="10" name="Рисунок 20" descr=""/>
        <xdr:cNvPicPr/>
      </xdr:nvPicPr>
      <xdr:blipFill>
        <a:blip r:embed="rId7"/>
        <a:stretch/>
      </xdr:blipFill>
      <xdr:spPr>
        <a:xfrm>
          <a:off x="171360" y="9487080"/>
          <a:ext cx="5441040" cy="4847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181080</xdr:colOff>
      <xdr:row>15</xdr:row>
      <xdr:rowOff>28440</xdr:rowOff>
    </xdr:from>
    <xdr:to>
      <xdr:col>0</xdr:col>
      <xdr:colOff>8087400</xdr:colOff>
      <xdr:row>15</xdr:row>
      <xdr:rowOff>333000</xdr:rowOff>
    </xdr:to>
    <xdr:pic>
      <xdr:nvPicPr>
        <xdr:cNvPr id="11" name="Рисунок 21" descr=""/>
        <xdr:cNvPicPr/>
      </xdr:nvPicPr>
      <xdr:blipFill>
        <a:blip r:embed="rId8"/>
        <a:stretch/>
      </xdr:blipFill>
      <xdr:spPr>
        <a:xfrm>
          <a:off x="181080" y="14725440"/>
          <a:ext cx="7906320" cy="304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19080</xdr:colOff>
      <xdr:row>17</xdr:row>
      <xdr:rowOff>9360</xdr:rowOff>
    </xdr:from>
    <xdr:to>
      <xdr:col>0</xdr:col>
      <xdr:colOff>13231800</xdr:colOff>
      <xdr:row>17</xdr:row>
      <xdr:rowOff>952200</xdr:rowOff>
    </xdr:to>
    <xdr:pic>
      <xdr:nvPicPr>
        <xdr:cNvPr id="12" name="Рисунок 22" descr=""/>
        <xdr:cNvPicPr/>
      </xdr:nvPicPr>
      <xdr:blipFill>
        <a:blip r:embed="rId9"/>
        <a:stretch/>
      </xdr:blipFill>
      <xdr:spPr>
        <a:xfrm>
          <a:off x="19080" y="15392160"/>
          <a:ext cx="13212720" cy="9428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0</xdr:col>
      <xdr:colOff>2409480</xdr:colOff>
      <xdr:row>16</xdr:row>
      <xdr:rowOff>304560</xdr:rowOff>
    </xdr:from>
    <xdr:to>
      <xdr:col>0</xdr:col>
      <xdr:colOff>3647880</xdr:colOff>
      <xdr:row>17</xdr:row>
      <xdr:rowOff>647640</xdr:rowOff>
    </xdr:to>
    <xdr:cxnSp>
      <xdr:nvCxnSpPr>
        <xdr:cNvPr id="13" name="Прямая со стрелкой 23"/>
        <xdr:cNvCxnSpPr/>
      </xdr:nvCxnSpPr>
      <xdr:spPr>
        <a:xfrm flipH="1">
          <a:off x="2409480" y="15344640"/>
          <a:ext cx="1238760" cy="686160"/>
        </a:xfrm>
        <a:prstGeom prst="straightConnector1">
          <a:avLst/>
        </a:prstGeom>
        <a:ln w="19050">
          <a:solidFill>
            <a:srgbClr val="ed7d31"/>
          </a:solidFill>
          <a:miter/>
          <a:tailEnd len="med" type="triangle" w="med"/>
        </a:ln>
      </xdr:spPr>
    </xdr:cxnSp>
    <xdr:clientData/>
  </xdr:twoCellAnchor>
  <xdr:twoCellAnchor editAs="oneCell">
    <xdr:from>
      <xdr:col>0</xdr:col>
      <xdr:colOff>66600</xdr:colOff>
      <xdr:row>18</xdr:row>
      <xdr:rowOff>334080</xdr:rowOff>
    </xdr:from>
    <xdr:to>
      <xdr:col>0</xdr:col>
      <xdr:colOff>3304800</xdr:colOff>
      <xdr:row>19</xdr:row>
      <xdr:rowOff>2324520</xdr:rowOff>
    </xdr:to>
    <xdr:pic>
      <xdr:nvPicPr>
        <xdr:cNvPr id="14" name="Рисунок 25" descr=""/>
        <xdr:cNvPicPr/>
      </xdr:nvPicPr>
      <xdr:blipFill>
        <a:blip r:embed="rId10"/>
        <a:stretch/>
      </xdr:blipFill>
      <xdr:spPr>
        <a:xfrm>
          <a:off x="66600" y="16802640"/>
          <a:ext cx="3238200" cy="2333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3781440</xdr:colOff>
      <xdr:row>23</xdr:row>
      <xdr:rowOff>2952720</xdr:rowOff>
    </xdr:to>
    <xdr:pic>
      <xdr:nvPicPr>
        <xdr:cNvPr id="15" name="Рисунок 26" descr=""/>
        <xdr:cNvPicPr/>
      </xdr:nvPicPr>
      <xdr:blipFill>
        <a:blip r:embed="rId11"/>
        <a:stretch/>
      </xdr:blipFill>
      <xdr:spPr>
        <a:xfrm>
          <a:off x="0" y="20193120"/>
          <a:ext cx="3781440" cy="2952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addc/&#1060;&#1072;&#1081;&#1083;&#1086;&#1074;&#1086;&#1077;%20&#1093;&#1088;&#1072;&#1085;&#1080;&#1083;&#1080;&#1097;&#1077;/&#1054;&#1090;&#1076;&#1077;&#1083;%20&#1087;&#1088;&#1086;&#1076;&#1072;&#1078;/&#1052;&#1091;&#1088;&#1072;&#1083;&#1077;&#1074;%20&#1040;.&#1042;/fin%20&#1087;&#1086;&#1076;&#1073;&#1086;&#1088;%2015334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дбор"/>
      <sheetName val="тех. АРТ"/>
      <sheetName val="тех. ДОП"/>
      <sheetName val="тех. МВИ"/>
      <sheetName val="Таблица веществ_(МВИ)"/>
      <sheetName val="Таблица 257 веществ"/>
      <sheetName val="МВИ"/>
      <sheetName val="ДОП"/>
      <sheetName val="Рабочая - БизнесПак(СЦЕПК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DY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44.57"/>
    <col collapsed="false" customWidth="true" hidden="false" outlineLevel="0" max="2" min="2" style="2" width="28.57"/>
    <col collapsed="false" customWidth="true" hidden="false" outlineLevel="0" max="3" min="3" style="2" width="29.14"/>
    <col collapsed="false" customWidth="true" hidden="false" outlineLevel="0" max="4" min="4" style="2" width="29.86"/>
    <col collapsed="false" customWidth="true" hidden="false" outlineLevel="0" max="5" min="5" style="2" width="29.29"/>
    <col collapsed="false" customWidth="true" hidden="false" outlineLevel="0" max="6" min="6" style="3" width="50.71"/>
    <col collapsed="false" customWidth="false" hidden="false" outlineLevel="0" max="129" min="7" style="3" width="9.14"/>
    <col collapsed="false" customWidth="false" hidden="false" outlineLevel="0" max="16384" min="130" style="4" width="9.14"/>
  </cols>
  <sheetData>
    <row r="1" customFormat="false" ht="15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7"/>
      <c r="F1" s="8"/>
    </row>
    <row r="2" s="11" customFormat="true" ht="35.05" hidden="false" customHeight="false" outlineLevel="0" collapsed="false">
      <c r="A2" s="5"/>
      <c r="B2" s="9" t="s">
        <v>3</v>
      </c>
      <c r="C2" s="9" t="s">
        <v>4</v>
      </c>
      <c r="D2" s="9" t="s">
        <v>5</v>
      </c>
      <c r="E2" s="10" t="s">
        <v>6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</row>
    <row r="3" customFormat="false" ht="19.7" hidden="false" customHeight="false" outlineLevel="0" collapsed="false">
      <c r="A3" s="12"/>
      <c r="B3" s="13" t="str">
        <f aca="false">IFERROR(VLOOKUP(A3,Данные2!A:AM,32,FALSE())," ")</f>
        <v> </v>
      </c>
      <c r="C3" s="14" t="str">
        <f aca="false">IFERROR(VLOOKUP(A3,Данные2!A:AM,33,FALSE())," ")</f>
        <v> </v>
      </c>
      <c r="D3" s="15" t="str">
        <f aca="false">IFERROR(VLOOKUP(A3,Данные2!A:AM,36,FALSE())," ")</f>
        <v> </v>
      </c>
      <c r="E3" s="16" t="str">
        <f aca="false">IFERROR(VLOOKUP(A3,Данные2!A:AM,39,FALSE())," ")</f>
        <v> </v>
      </c>
    </row>
    <row r="4" customFormat="false" ht="19.7" hidden="false" customHeight="false" outlineLevel="0" collapsed="false">
      <c r="A4" s="12"/>
      <c r="B4" s="14" t="str">
        <f aca="false">IFERROR(VLOOKUP(A4,Данные2!A:AM,32,FALSE())," ")</f>
        <v> </v>
      </c>
      <c r="C4" s="14" t="str">
        <f aca="false">IFERROR(VLOOKUP(A4,Данные2!A:AM,33,FALSE())," ")</f>
        <v> </v>
      </c>
      <c r="D4" s="14" t="str">
        <f aca="false">IFERROR(VLOOKUP(A4,Данные2!A:AM,36,FALSE())," ")</f>
        <v> </v>
      </c>
      <c r="E4" s="16" t="str">
        <f aca="false">IFERROR(VLOOKUP(A4,Данные2!A:AM,39,FALSE())," ")</f>
        <v> </v>
      </c>
    </row>
    <row r="5" customFormat="false" ht="19.7" hidden="false" customHeight="false" outlineLevel="0" collapsed="false">
      <c r="A5" s="12"/>
      <c r="B5" s="14" t="str">
        <f aca="false">IFERROR(VLOOKUP(A5,Данные2!A:AM,32,FALSE())," ")</f>
        <v> </v>
      </c>
      <c r="C5" s="14" t="str">
        <f aca="false">IFERROR(VLOOKUP(A5,Данные2!A:AM,33,FALSE())," ")</f>
        <v> </v>
      </c>
      <c r="D5" s="14" t="str">
        <f aca="false">IFERROR(VLOOKUP(A5,Данные2!A:AM,36,FALSE())," ")</f>
        <v> </v>
      </c>
      <c r="E5" s="16" t="str">
        <f aca="false">IFERROR(VLOOKUP(A5,Данные2!A:AM,39,FALSE())," ")</f>
        <v> </v>
      </c>
    </row>
    <row r="6" customFormat="false" ht="19.7" hidden="false" customHeight="false" outlineLevel="0" collapsed="false">
      <c r="A6" s="12"/>
      <c r="B6" s="14" t="str">
        <f aca="false">IFERROR(VLOOKUP(A6,Данные2!A:AM,32,FALSE())," ")</f>
        <v> </v>
      </c>
      <c r="C6" s="14" t="str">
        <f aca="false">IFERROR(VLOOKUP(A6,Данные2!A:AM,33,FALSE())," ")</f>
        <v> </v>
      </c>
      <c r="D6" s="14" t="str">
        <f aca="false">IFERROR(VLOOKUP(A6,Данные2!A:AM,36,FALSE())," ")</f>
        <v> </v>
      </c>
      <c r="E6" s="16" t="str">
        <f aca="false">IFERROR(VLOOKUP(A6,Данные2!A:AM,39,FALSE())," ")</f>
        <v> </v>
      </c>
    </row>
    <row r="7" customFormat="false" ht="19.7" hidden="false" customHeight="false" outlineLevel="0" collapsed="false">
      <c r="A7" s="12"/>
      <c r="B7" s="14" t="str">
        <f aca="false">IFERROR(VLOOKUP(A7,Данные2!A:AM,32,FALSE())," ")</f>
        <v> </v>
      </c>
      <c r="C7" s="14" t="str">
        <f aca="false">IFERROR(VLOOKUP(A7,Данные2!A:AM,33,FALSE())," ")</f>
        <v> </v>
      </c>
      <c r="D7" s="14" t="str">
        <f aca="false">IFERROR(VLOOKUP(A7,Данные2!A:AM,36,FALSE())," ")</f>
        <v> </v>
      </c>
      <c r="E7" s="16" t="str">
        <f aca="false">IFERROR(VLOOKUP(A7,Данные2!A:AM,39,FALSE())," ")</f>
        <v> </v>
      </c>
    </row>
    <row r="8" customFormat="false" ht="19.7" hidden="false" customHeight="false" outlineLevel="0" collapsed="false">
      <c r="A8" s="12"/>
      <c r="B8" s="14" t="str">
        <f aca="false">IFERROR(VLOOKUP(A8,Данные2!A:AM,32,FALSE())," ")</f>
        <v> </v>
      </c>
      <c r="C8" s="14" t="str">
        <f aca="false">IFERROR(VLOOKUP(A8,Данные2!A:AM,33,FALSE())," ")</f>
        <v> </v>
      </c>
      <c r="D8" s="14" t="str">
        <f aca="false">IFERROR(VLOOKUP(A8,Данные2!A:AM,36,FALSE())," ")</f>
        <v> </v>
      </c>
      <c r="E8" s="16" t="str">
        <f aca="false">IFERROR(VLOOKUP(A8,Данные2!A:AM,39,FALSE())," ")</f>
        <v> </v>
      </c>
    </row>
    <row r="9" customFormat="false" ht="19.7" hidden="false" customHeight="false" outlineLevel="0" collapsed="false">
      <c r="A9" s="12"/>
      <c r="B9" s="14" t="str">
        <f aca="false">IFERROR(VLOOKUP(A9,Данные2!A:AM,32,FALSE())," ")</f>
        <v> </v>
      </c>
      <c r="C9" s="14" t="str">
        <f aca="false">IFERROR(VLOOKUP(A9,Данные2!A:AM,33,FALSE())," ")</f>
        <v> </v>
      </c>
      <c r="D9" s="14" t="str">
        <f aca="false">IFERROR(VLOOKUP(A9,Данные2!A:AM,36,FALSE())," ")</f>
        <v> </v>
      </c>
      <c r="E9" s="16" t="str">
        <f aca="false">IFERROR(VLOOKUP(A9,Данные2!A:AM,39,FALSE())," ")</f>
        <v> </v>
      </c>
    </row>
    <row r="10" customFormat="false" ht="19.7" hidden="false" customHeight="false" outlineLevel="0" collapsed="false">
      <c r="A10" s="12"/>
      <c r="B10" s="14" t="str">
        <f aca="false">IFERROR(VLOOKUP(A10,Данные2!A:AM,32,FALSE())," ")</f>
        <v> </v>
      </c>
      <c r="C10" s="14" t="str">
        <f aca="false">IFERROR(VLOOKUP(A10,Данные2!A:AM,33,FALSE())," ")</f>
        <v> </v>
      </c>
      <c r="D10" s="14" t="str">
        <f aca="false">IFERROR(VLOOKUP(A10,Данные2!A:AM,36,FALSE())," ")</f>
        <v> </v>
      </c>
      <c r="E10" s="16" t="str">
        <f aca="false">IFERROR(VLOOKUP(A10,Данные2!A:AM,39,FALSE())," ")</f>
        <v> </v>
      </c>
    </row>
    <row r="11" customFormat="false" ht="19.7" hidden="false" customHeight="false" outlineLevel="0" collapsed="false">
      <c r="A11" s="12"/>
      <c r="B11" s="14" t="str">
        <f aca="false">IFERROR(VLOOKUP(A11,Данные2!A:AM,32,FALSE())," ")</f>
        <v> </v>
      </c>
      <c r="C11" s="14" t="str">
        <f aca="false">IFERROR(VLOOKUP(A11,Данные2!A:AM,33,FALSE())," ")</f>
        <v> </v>
      </c>
      <c r="D11" s="14" t="str">
        <f aca="false">IFERROR(VLOOKUP(A11,Данные2!A:AM,36,FALSE())," ")</f>
        <v> </v>
      </c>
      <c r="E11" s="16" t="str">
        <f aca="false">IFERROR(VLOOKUP(A11,Данные2!A:AM,39,FALSE())," ")</f>
        <v> </v>
      </c>
    </row>
    <row r="12" customFormat="false" ht="19.7" hidden="false" customHeight="false" outlineLevel="0" collapsed="false">
      <c r="A12" s="12"/>
      <c r="B12" s="17" t="str">
        <f aca="false">IFERROR(VLOOKUP(A12,Данные2!A:AM,32,FALSE())," ")</f>
        <v> </v>
      </c>
      <c r="C12" s="17" t="str">
        <f aca="false">IFERROR(VLOOKUP(A12,Данные2!A:AM,33,FALSE())," ")</f>
        <v> </v>
      </c>
      <c r="D12" s="17" t="str">
        <f aca="false">IFERROR(VLOOKUP(A12,Данные2!A:AM,36,FALSE())," ")</f>
        <v> </v>
      </c>
      <c r="E12" s="18" t="str">
        <f aca="false">IFERROR(VLOOKUP(A12,Данные2!A:AM,39,FALSE())," ")</f>
        <v> </v>
      </c>
    </row>
    <row r="13" customFormat="false" ht="247.75" hidden="false" customHeight="false" outlineLevel="0" collapsed="false">
      <c r="A13" s="19"/>
      <c r="B13" s="20" t="s">
        <v>7</v>
      </c>
      <c r="C13" s="21" t="s">
        <v>8</v>
      </c>
      <c r="D13" s="22" t="s">
        <v>9</v>
      </c>
      <c r="E13" s="23" t="s">
        <v>10</v>
      </c>
    </row>
    <row r="14" customFormat="false" ht="68.65" hidden="false" customHeight="false" outlineLevel="0" collapsed="false">
      <c r="A14" s="24"/>
      <c r="B14" s="25" t="s">
        <v>11</v>
      </c>
      <c r="C14" s="26" t="s">
        <v>12</v>
      </c>
      <c r="D14" s="27" t="s">
        <v>13</v>
      </c>
      <c r="E14" s="28" t="s">
        <v>14</v>
      </c>
    </row>
    <row r="15" customFormat="false" ht="15" hidden="false" customHeight="false" outlineLevel="0" collapsed="false">
      <c r="B15" s="29"/>
      <c r="C15" s="30"/>
      <c r="D15" s="31"/>
      <c r="E15" s="32"/>
    </row>
    <row r="16" customFormat="false" ht="15" hidden="false" customHeight="false" outlineLevel="0" collapsed="false">
      <c r="B16" s="29"/>
      <c r="C16" s="30"/>
      <c r="D16" s="31"/>
      <c r="E16" s="32"/>
    </row>
    <row r="17" customFormat="false" ht="15" hidden="false" customHeight="false" outlineLevel="0" collapsed="false">
      <c r="B17" s="29"/>
      <c r="C17" s="30"/>
      <c r="D17" s="31"/>
      <c r="E17" s="32"/>
    </row>
    <row r="18" customFormat="false" ht="15" hidden="false" customHeight="false" outlineLevel="0" collapsed="false">
      <c r="B18" s="29"/>
      <c r="C18" s="30"/>
      <c r="D18" s="31"/>
      <c r="E18" s="32"/>
    </row>
    <row r="19" customFormat="false" ht="15" hidden="false" customHeight="false" outlineLevel="0" collapsed="false">
      <c r="B19" s="29"/>
      <c r="C19" s="30"/>
      <c r="D19" s="31"/>
      <c r="E19" s="32"/>
    </row>
    <row r="20" customFormat="false" ht="15" hidden="false" customHeight="false" outlineLevel="0" collapsed="false">
      <c r="B20" s="29"/>
      <c r="C20" s="30"/>
      <c r="D20" s="31"/>
      <c r="E20" s="32"/>
    </row>
    <row r="21" customFormat="false" ht="15" hidden="false" customHeight="false" outlineLevel="0" collapsed="false">
      <c r="B21" s="29"/>
      <c r="C21" s="30"/>
      <c r="D21" s="31"/>
      <c r="E21" s="32"/>
    </row>
    <row r="22" customFormat="false" ht="15" hidden="false" customHeight="false" outlineLevel="0" collapsed="false">
      <c r="B22" s="29"/>
      <c r="C22" s="30"/>
      <c r="D22" s="31"/>
      <c r="E22" s="32"/>
    </row>
    <row r="23" customFormat="false" ht="15" hidden="false" customHeight="false" outlineLevel="0" collapsed="false">
      <c r="B23" s="29"/>
      <c r="C23" s="30"/>
      <c r="D23" s="31"/>
      <c r="E23" s="32"/>
    </row>
    <row r="24" customFormat="false" ht="15" hidden="false" customHeight="false" outlineLevel="0" collapsed="false">
      <c r="B24" s="29"/>
      <c r="C24" s="30"/>
      <c r="D24" s="31"/>
      <c r="E24" s="32"/>
    </row>
    <row r="25" customFormat="false" ht="15" hidden="false" customHeight="false" outlineLevel="0" collapsed="false">
      <c r="B25" s="29"/>
      <c r="C25" s="30"/>
      <c r="D25" s="31"/>
      <c r="E25" s="32"/>
    </row>
    <row r="26" customFormat="false" ht="15" hidden="false" customHeight="false" outlineLevel="0" collapsed="false">
      <c r="B26" s="29"/>
      <c r="C26" s="30"/>
      <c r="D26" s="31"/>
      <c r="E26" s="32"/>
    </row>
    <row r="27" customFormat="false" ht="15" hidden="false" customHeight="false" outlineLevel="0" collapsed="false">
      <c r="B27" s="29"/>
      <c r="C27" s="30"/>
      <c r="D27" s="31"/>
      <c r="E27" s="32"/>
    </row>
    <row r="28" customFormat="false" ht="15" hidden="false" customHeight="false" outlineLevel="0" collapsed="false">
      <c r="B28" s="29"/>
      <c r="C28" s="30"/>
      <c r="D28" s="31"/>
      <c r="E28" s="32"/>
    </row>
    <row r="29" customFormat="false" ht="15" hidden="false" customHeight="false" outlineLevel="0" collapsed="false">
      <c r="B29" s="29"/>
      <c r="C29" s="30"/>
      <c r="D29" s="31"/>
      <c r="E29" s="32"/>
    </row>
    <row r="30" customFormat="false" ht="15" hidden="false" customHeight="false" outlineLevel="0" collapsed="false">
      <c r="B30" s="29"/>
      <c r="C30" s="30"/>
      <c r="D30" s="31"/>
      <c r="E30" s="32"/>
    </row>
    <row r="31" customFormat="false" ht="15" hidden="false" customHeight="false" outlineLevel="0" collapsed="false">
      <c r="B31" s="29"/>
      <c r="C31" s="30"/>
      <c r="D31" s="31"/>
      <c r="E31" s="32"/>
    </row>
    <row r="32" customFormat="false" ht="15" hidden="false" customHeight="false" outlineLevel="0" collapsed="false">
      <c r="B32" s="29"/>
      <c r="C32" s="30"/>
      <c r="D32" s="31"/>
      <c r="E32" s="32"/>
    </row>
    <row r="33" customFormat="false" ht="15" hidden="false" customHeight="false" outlineLevel="0" collapsed="false">
      <c r="B33" s="29"/>
      <c r="C33" s="30"/>
      <c r="D33" s="31"/>
      <c r="E33" s="32"/>
    </row>
    <row r="34" customFormat="false" ht="15" hidden="false" customHeight="false" outlineLevel="0" collapsed="false">
      <c r="B34" s="29"/>
      <c r="C34" s="30"/>
      <c r="D34" s="31"/>
      <c r="E34" s="32"/>
    </row>
    <row r="35" customFormat="false" ht="15" hidden="false" customHeight="false" outlineLevel="0" collapsed="false">
      <c r="B35" s="29"/>
      <c r="C35" s="30"/>
      <c r="D35" s="31"/>
      <c r="E35" s="32"/>
    </row>
    <row r="36" customFormat="false" ht="15" hidden="false" customHeight="false" outlineLevel="0" collapsed="false">
      <c r="B36" s="29"/>
      <c r="C36" s="30"/>
      <c r="D36" s="31"/>
      <c r="E36" s="32"/>
    </row>
    <row r="37" customFormat="false" ht="15" hidden="false" customHeight="false" outlineLevel="0" collapsed="false">
      <c r="B37" s="29"/>
      <c r="C37" s="30"/>
      <c r="D37" s="31"/>
      <c r="E37" s="32"/>
    </row>
    <row r="38" customFormat="false" ht="15" hidden="false" customHeight="false" outlineLevel="0" collapsed="false">
      <c r="B38" s="29"/>
      <c r="C38" s="30"/>
      <c r="D38" s="31"/>
      <c r="E38" s="32"/>
    </row>
    <row r="39" customFormat="false" ht="15" hidden="false" customHeight="false" outlineLevel="0" collapsed="false">
      <c r="B39" s="29"/>
      <c r="C39" s="30"/>
      <c r="D39" s="31"/>
      <c r="E39" s="32"/>
    </row>
    <row r="40" customFormat="false" ht="15" hidden="false" customHeight="false" outlineLevel="0" collapsed="false">
      <c r="B40" s="29"/>
      <c r="C40" s="30"/>
      <c r="D40" s="31"/>
      <c r="E40" s="32"/>
    </row>
    <row r="41" customFormat="false" ht="15" hidden="false" customHeight="false" outlineLevel="0" collapsed="false">
      <c r="B41" s="29"/>
      <c r="C41" s="30"/>
      <c r="D41" s="31"/>
      <c r="E41" s="32"/>
    </row>
    <row r="42" customFormat="false" ht="15" hidden="false" customHeight="false" outlineLevel="0" collapsed="false">
      <c r="B42" s="29"/>
      <c r="C42" s="30"/>
      <c r="D42" s="31"/>
      <c r="E42" s="32"/>
    </row>
    <row r="43" customFormat="false" ht="15" hidden="false" customHeight="false" outlineLevel="0" collapsed="false">
      <c r="B43" s="29"/>
      <c r="C43" s="30"/>
      <c r="D43" s="31"/>
      <c r="E43" s="32"/>
    </row>
    <row r="44" customFormat="false" ht="15" hidden="false" customHeight="false" outlineLevel="0" collapsed="false">
      <c r="B44" s="29"/>
      <c r="C44" s="30"/>
      <c r="D44" s="31"/>
      <c r="E44" s="32"/>
    </row>
    <row r="45" customFormat="false" ht="15" hidden="false" customHeight="false" outlineLevel="0" collapsed="false">
      <c r="B45" s="29"/>
      <c r="C45" s="30"/>
      <c r="D45" s="31"/>
      <c r="E45" s="32"/>
    </row>
    <row r="46" customFormat="false" ht="15" hidden="false" customHeight="false" outlineLevel="0" collapsed="false">
      <c r="B46" s="29"/>
      <c r="C46" s="30"/>
      <c r="D46" s="31"/>
      <c r="E46" s="32"/>
    </row>
    <row r="47" customFormat="false" ht="15" hidden="false" customHeight="false" outlineLevel="0" collapsed="false">
      <c r="B47" s="29"/>
      <c r="C47" s="30"/>
      <c r="D47" s="31"/>
      <c r="E47" s="32"/>
    </row>
    <row r="48" customFormat="false" ht="15" hidden="false" customHeight="false" outlineLevel="0" collapsed="false">
      <c r="B48" s="29"/>
      <c r="C48" s="30"/>
      <c r="D48" s="31"/>
      <c r="E48" s="32"/>
    </row>
    <row r="49" customFormat="false" ht="15" hidden="false" customHeight="false" outlineLevel="0" collapsed="false">
      <c r="B49" s="29"/>
      <c r="C49" s="30"/>
      <c r="D49" s="31"/>
      <c r="E49" s="32"/>
    </row>
    <row r="50" customFormat="false" ht="15" hidden="false" customHeight="false" outlineLevel="0" collapsed="false">
      <c r="B50" s="33"/>
      <c r="C50" s="34"/>
      <c r="D50" s="35"/>
      <c r="E50" s="36"/>
    </row>
  </sheetData>
  <mergeCells count="3">
    <mergeCell ref="A1:A2"/>
    <mergeCell ref="B1:C1"/>
    <mergeCell ref="D1:E1"/>
  </mergeCells>
  <conditionalFormatting sqref="B3:E12">
    <cfRule type="containsText" priority="2" operator="containsText" aboveAverage="0" equalAverage="0" bottom="0" percent="0" rank="0" text="Нет" dxfId="9">
      <formula>NOT(ISERROR(SEARCH("Нет",B3)))</formula>
    </cfRule>
  </conditionalFormatting>
  <conditionalFormatting sqref="E3:E12">
    <cfRule type="expression" priority="3" aboveAverage="0" equalAverage="0" bottom="0" percent="0" rank="0" text="" dxfId="10">
      <formula>LEN(TRIM(E3))&gt;0</formula>
    </cfRule>
  </conditionalFormatting>
  <conditionalFormatting sqref="D3:D12">
    <cfRule type="expression" priority="4" aboveAverage="0" equalAverage="0" bottom="0" percent="0" rank="0" text="" dxfId="11">
      <formula>LEN(TRIM(D3))&gt;0</formula>
    </cfRule>
  </conditionalFormatting>
  <conditionalFormatting sqref="C3:C12">
    <cfRule type="expression" priority="5" aboveAverage="0" equalAverage="0" bottom="0" percent="0" rank="0" text="" dxfId="12">
      <formula>LEN(TRIM(C3))&gt;0</formula>
    </cfRule>
  </conditionalFormatting>
  <conditionalFormatting sqref="B3:B12">
    <cfRule type="expression" priority="6" aboveAverage="0" equalAverage="0" bottom="0" percent="0" rank="0" text="" dxfId="13">
      <formula>LEN(TRIM(B3))&gt;0</formula>
    </cfRule>
  </conditionalFormatting>
  <conditionalFormatting sqref="A3:A12">
    <cfRule type="cellIs" priority="7" operator="greaterThan" aboveAverage="0" equalAverage="0" bottom="0" percent="0" rank="0" text="" dxfId="14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DD7EE"/>
    <pageSetUpPr fitToPage="false"/>
  </sheetPr>
  <dimension ref="A1:AU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" activeCellId="0" sqref="Q1"/>
    </sheetView>
  </sheetViews>
  <sheetFormatPr defaultColWidth="9.1484375" defaultRowHeight="15" zeroHeight="false" outlineLevelRow="0" outlineLevelCol="0"/>
  <cols>
    <col collapsed="false" customWidth="true" hidden="false" outlineLevel="0" max="1" min="1" style="37" width="69.14"/>
    <col collapsed="false" customWidth="true" hidden="false" outlineLevel="0" max="2" min="2" style="38" width="68.71"/>
    <col collapsed="false" customWidth="true" hidden="false" outlineLevel="0" max="3" min="3" style="38" width="60.57"/>
    <col collapsed="false" customWidth="true" hidden="false" outlineLevel="0" max="4" min="4" style="39" width="16.43"/>
    <col collapsed="false" customWidth="true" hidden="false" outlineLevel="0" max="5" min="5" style="39" width="16.29"/>
    <col collapsed="false" customWidth="true" hidden="false" outlineLevel="0" max="6" min="6" style="40" width="30"/>
    <col collapsed="false" customWidth="true" hidden="false" outlineLevel="0" max="49" min="7" style="40" width="9"/>
    <col collapsed="false" customWidth="false" hidden="false" outlineLevel="0" max="16384" min="50" style="4" width="9.14"/>
  </cols>
  <sheetData>
    <row r="1" customFormat="false" ht="30.75" hidden="false" customHeight="true" outlineLevel="0" collapsed="false">
      <c r="A1" s="41" t="s">
        <v>15</v>
      </c>
      <c r="B1" s="42" t="s">
        <v>16</v>
      </c>
      <c r="C1" s="42" t="s">
        <v>17</v>
      </c>
      <c r="D1" s="42" t="s">
        <v>18</v>
      </c>
      <c r="F1" s="41" t="s">
        <v>19</v>
      </c>
      <c r="AI1" s="40" t="str">
        <f aca="false">IF(D2="Да","Да","")</f>
        <v>Да</v>
      </c>
      <c r="AJ1" s="40" t="s">
        <v>20</v>
      </c>
    </row>
    <row r="2" customFormat="false" ht="38.25" hidden="false" customHeight="true" outlineLevel="0" collapsed="false">
      <c r="A2" s="43" t="s">
        <v>21</v>
      </c>
      <c r="B2" s="44" t="str">
        <f aca="false">IFERROR(VLOOKUP(A2,Данные2!A:AM,32,FALSE())," ")</f>
        <v>ГАНК-4С для определения: Кислота серная (Р)</v>
      </c>
      <c r="C2" s="44" t="str">
        <f aca="false">IFERROR(CONCATENATE(VLOOKUP(A2,Данные2!A:AM,26,FALSE())," мг/м3")," ")</f>
        <v>1 мг/м3</v>
      </c>
      <c r="D2" s="44" t="str">
        <f aca="false">IFERROR(VLOOKUP(A2,Данные2!A:AN,40,FALSE())," ")</f>
        <v>Да</v>
      </c>
      <c r="F2" s="45"/>
      <c r="AI2" s="40" t="str">
        <f aca="false">IF(D2="Да","Нет","")</f>
        <v>Нет</v>
      </c>
      <c r="AJ2" s="40" t="s">
        <v>22</v>
      </c>
    </row>
    <row r="3" customFormat="false" ht="15" hidden="false" customHeight="false" outlineLevel="0" collapsed="false">
      <c r="A3" s="37" t="s">
        <v>23</v>
      </c>
      <c r="AI3" s="40" t="s">
        <v>24</v>
      </c>
      <c r="AP3" s="40" t="s">
        <v>25</v>
      </c>
      <c r="AQ3" s="40" t="s">
        <v>26</v>
      </c>
    </row>
    <row r="4" customFormat="false" ht="15" hidden="false" customHeight="false" outlineLevel="0" collapsed="false">
      <c r="A4" s="37" t="s">
        <v>27</v>
      </c>
      <c r="C4" s="41" t="s">
        <v>28</v>
      </c>
    </row>
    <row r="5" customFormat="false" ht="19.7" hidden="false" customHeight="false" outlineLevel="0" collapsed="false">
      <c r="A5" s="37" t="s">
        <v>29</v>
      </c>
      <c r="B5" s="46" t="s">
        <v>30</v>
      </c>
      <c r="C5" s="47" t="s">
        <v>31</v>
      </c>
      <c r="AI5" s="40" t="s">
        <v>32</v>
      </c>
      <c r="AJ5" s="40" t="s">
        <v>31</v>
      </c>
      <c r="AP5" s="40" t="str">
        <f aca="false">_xlfn.CONCAT(C5," и ",C6)</f>
        <v>от - 50 до + 50 ° С и Открытая площадка </v>
      </c>
      <c r="AQ5" s="40" t="s">
        <v>33</v>
      </c>
      <c r="AR5" s="40" t="s">
        <v>34</v>
      </c>
      <c r="AS5" s="40" t="s">
        <v>35</v>
      </c>
      <c r="AT5" s="40" t="s">
        <v>36</v>
      </c>
    </row>
    <row r="6" customFormat="false" ht="19.7" hidden="false" customHeight="false" outlineLevel="0" collapsed="false">
      <c r="A6" s="37" t="s">
        <v>37</v>
      </c>
      <c r="B6" s="46" t="s">
        <v>38</v>
      </c>
      <c r="C6" s="47" t="s">
        <v>39</v>
      </c>
      <c r="D6" s="48" t="str">
        <f aca="false">IF(C7=AJ7,"ПОРОГ 1 не менее 1 ПДК р.з.","")</f>
        <v/>
      </c>
      <c r="E6" s="48" t="str">
        <f aca="false">IF(C7=AJ7,"ПОРОГ 2 не менее 3 ПДК р.з.","")</f>
        <v/>
      </c>
      <c r="AI6" s="40" t="s">
        <v>39</v>
      </c>
      <c r="AJ6" s="40" t="s">
        <v>40</v>
      </c>
    </row>
    <row r="7" customFormat="false" ht="46.25" hidden="false" customHeight="false" outlineLevel="0" collapsed="false">
      <c r="A7" s="37" t="s">
        <v>41</v>
      </c>
      <c r="B7" s="49" t="s">
        <v>42</v>
      </c>
      <c r="C7" s="50" t="s">
        <v>43</v>
      </c>
      <c r="D7" s="51"/>
      <c r="E7" s="51"/>
      <c r="AI7" s="52" t="s">
        <v>43</v>
      </c>
      <c r="AJ7" s="40" t="s">
        <v>44</v>
      </c>
    </row>
    <row r="8" customFormat="false" ht="19.7" hidden="false" customHeight="false" outlineLevel="0" collapsed="false">
      <c r="A8" s="37" t="s">
        <v>45</v>
      </c>
      <c r="B8" s="46" t="s">
        <v>46</v>
      </c>
      <c r="C8" s="45"/>
      <c r="D8" s="53" t="str">
        <f aca="false">IF(C9=AJ9,"Уточнить кабельный ввод","")</f>
        <v/>
      </c>
      <c r="E8" s="53"/>
      <c r="AI8" s="40" t="s">
        <v>47</v>
      </c>
      <c r="AJ8" s="40" t="s">
        <v>48</v>
      </c>
    </row>
    <row r="9" customFormat="false" ht="19.7" hidden="false" customHeight="false" outlineLevel="0" collapsed="false">
      <c r="A9" s="37" t="s">
        <v>49</v>
      </c>
      <c r="B9" s="54" t="s">
        <v>50</v>
      </c>
      <c r="C9" s="45"/>
      <c r="D9" s="51"/>
      <c r="E9" s="51"/>
      <c r="AI9" s="40" t="s">
        <v>51</v>
      </c>
      <c r="AJ9" s="40" t="s">
        <v>52</v>
      </c>
    </row>
    <row r="10" customFormat="false" ht="15" hidden="false" customHeight="false" outlineLevel="0" collapsed="false">
      <c r="C10" s="55"/>
    </row>
    <row r="11" customFormat="false" ht="19.7" hidden="false" customHeight="false" outlineLevel="0" collapsed="false">
      <c r="A11" s="37" t="s">
        <v>53</v>
      </c>
      <c r="B11" s="56" t="s">
        <v>54</v>
      </c>
      <c r="C11" s="41" t="s">
        <v>55</v>
      </c>
      <c r="D11" s="53" t="str">
        <f aca="false">IF(C12="Шкаф ЩГК с СЗО ","Уточнить кабельный ввод","")</f>
        <v/>
      </c>
      <c r="E11" s="53"/>
      <c r="F11" s="41" t="s">
        <v>56</v>
      </c>
    </row>
    <row r="12" customFormat="false" ht="19.7" hidden="false" customHeight="false" outlineLevel="0" collapsed="false">
      <c r="B12" s="54" t="s">
        <v>57</v>
      </c>
      <c r="C12" s="45"/>
      <c r="D12" s="51"/>
      <c r="E12" s="51"/>
      <c r="F12" s="45"/>
      <c r="AI12" s="40" t="str">
        <f aca="false">IF(AP5=AQ5,AQ12,IF(AP5=AR5,AQ12,IF(AP5=AS5,AR12,IF(AP5=AT5,AS12,""))))</f>
        <v>Термостат ТС-1 на стойке с козырьком</v>
      </c>
      <c r="AJ12" s="40" t="str">
        <f aca="false">IF(AP5=AT5,AT12,"")</f>
        <v/>
      </c>
      <c r="AK12" s="40" t="str">
        <f aca="false">IF(AP5=AT5,AU12,"")</f>
        <v/>
      </c>
      <c r="AM12" s="40" t="s">
        <v>58</v>
      </c>
      <c r="AN12" s="40" t="s">
        <v>59</v>
      </c>
      <c r="AO12" s="40" t="s">
        <v>60</v>
      </c>
      <c r="AP12" s="40" t="s">
        <v>61</v>
      </c>
      <c r="AQ12" s="40" t="s">
        <v>62</v>
      </c>
      <c r="AR12" s="40" t="s">
        <v>63</v>
      </c>
      <c r="AS12" s="40" t="s">
        <v>64</v>
      </c>
      <c r="AT12" s="40" t="s">
        <v>65</v>
      </c>
      <c r="AU12" s="40" t="s">
        <v>66</v>
      </c>
    </row>
    <row r="13" customFormat="false" ht="19.7" hidden="false" customHeight="false" outlineLevel="0" collapsed="false">
      <c r="B13" s="54" t="str">
        <f aca="false">IF(OR(C12=AQ12,C12=AR12),"Питание ТС-1 (потребляемая мощность 110Вт)","")</f>
        <v/>
      </c>
      <c r="C13" s="45"/>
      <c r="AI13" s="40" t="s">
        <v>67</v>
      </c>
      <c r="AJ13" s="40" t="s">
        <v>48</v>
      </c>
    </row>
    <row r="14" customFormat="false" ht="42.75" hidden="false" customHeight="true" outlineLevel="0" collapsed="false">
      <c r="A14" s="37" t="s">
        <v>68</v>
      </c>
      <c r="B14" s="54" t="s">
        <v>69</v>
      </c>
      <c r="C14" s="45"/>
      <c r="AI14" s="40" t="s">
        <v>70</v>
      </c>
      <c r="AJ14" s="40" t="s">
        <v>71</v>
      </c>
      <c r="AK14" s="40" t="s">
        <v>72</v>
      </c>
    </row>
    <row r="15" customFormat="false" ht="19.7" hidden="false" customHeight="false" outlineLevel="0" collapsed="false">
      <c r="A15" s="37" t="s">
        <v>73</v>
      </c>
      <c r="B15" s="54" t="s">
        <v>74</v>
      </c>
      <c r="C15" s="45"/>
      <c r="F15" s="45"/>
      <c r="AI15" s="40" t="s">
        <v>75</v>
      </c>
      <c r="AJ15" s="40" t="s">
        <v>72</v>
      </c>
    </row>
    <row r="16" customFormat="false" ht="19.7" hidden="false" customHeight="false" outlineLevel="0" collapsed="false">
      <c r="A16" s="37" t="s">
        <v>76</v>
      </c>
      <c r="B16" s="54" t="s">
        <v>77</v>
      </c>
      <c r="C16" s="57"/>
      <c r="F16" s="45"/>
      <c r="AI16" s="40" t="s">
        <v>78</v>
      </c>
      <c r="AJ16" s="40" t="s">
        <v>72</v>
      </c>
    </row>
    <row r="17" customFormat="false" ht="32.8" hidden="false" customHeight="false" outlineLevel="0" collapsed="false">
      <c r="A17" s="37" t="s">
        <v>79</v>
      </c>
      <c r="B17" s="54" t="s">
        <v>80</v>
      </c>
      <c r="C17" s="45"/>
      <c r="F17" s="45"/>
      <c r="AI17" s="40" t="s">
        <v>81</v>
      </c>
      <c r="AJ17" s="40" t="s">
        <v>72</v>
      </c>
    </row>
    <row r="18" customFormat="false" ht="19.7" hidden="false" customHeight="false" outlineLevel="0" collapsed="false">
      <c r="A18" s="37" t="s">
        <v>82</v>
      </c>
      <c r="B18" s="54" t="s">
        <v>83</v>
      </c>
      <c r="C18" s="57"/>
      <c r="AI18" s="40" t="s">
        <v>84</v>
      </c>
      <c r="AJ18" s="40" t="s">
        <v>85</v>
      </c>
      <c r="AK18" s="40" t="s">
        <v>72</v>
      </c>
    </row>
    <row r="19" customFormat="false" ht="19.7" hidden="false" customHeight="false" outlineLevel="0" collapsed="false">
      <c r="A19" s="37" t="s">
        <v>86</v>
      </c>
      <c r="B19" s="54" t="s">
        <v>87</v>
      </c>
      <c r="C19" s="57"/>
    </row>
    <row r="20" customFormat="false" ht="32.8" hidden="false" customHeight="false" outlineLevel="0" collapsed="false">
      <c r="A20" s="37" t="s">
        <v>88</v>
      </c>
      <c r="B20" s="54" t="str">
        <f aca="false">IF(D2="ДА","Требуется ли расширение системы датчиками разлива СР-4?","")</f>
        <v>Требуется ли расширение системы датчиками разлива СР-4?</v>
      </c>
      <c r="C20" s="57"/>
      <c r="F20" s="45"/>
    </row>
    <row r="21" customFormat="false" ht="15" hidden="false" customHeight="false" outlineLevel="0" collapsed="false">
      <c r="A21" s="37" t="s">
        <v>89</v>
      </c>
    </row>
    <row r="22" customFormat="false" ht="15" hidden="false" customHeight="false" outlineLevel="0" collapsed="false">
      <c r="A22" s="37" t="s">
        <v>90</v>
      </c>
    </row>
    <row r="23" customFormat="false" ht="19.7" hidden="false" customHeight="false" outlineLevel="0" collapsed="false">
      <c r="A23" s="37" t="s">
        <v>91</v>
      </c>
      <c r="B23" s="56" t="s">
        <v>92</v>
      </c>
      <c r="C23" s="41" t="s">
        <v>93</v>
      </c>
    </row>
    <row r="24" customFormat="false" ht="19.7" hidden="false" customHeight="false" outlineLevel="0" collapsed="false">
      <c r="A24" s="37" t="s">
        <v>94</v>
      </c>
      <c r="B24" s="54" t="s">
        <v>95</v>
      </c>
      <c r="C24" s="45"/>
    </row>
    <row r="25" customFormat="false" ht="19.7" hidden="false" customHeight="false" outlineLevel="0" collapsed="false">
      <c r="A25" s="37" t="s">
        <v>96</v>
      </c>
      <c r="B25" s="54" t="s">
        <v>97</v>
      </c>
      <c r="C25" s="45"/>
    </row>
    <row r="26" customFormat="false" ht="19.7" hidden="false" customHeight="false" outlineLevel="0" collapsed="false">
      <c r="A26" s="37" t="s">
        <v>98</v>
      </c>
      <c r="B26" s="54" t="s">
        <v>99</v>
      </c>
      <c r="C26" s="45"/>
    </row>
    <row r="27" customFormat="false" ht="19.7" hidden="false" customHeight="false" outlineLevel="0" collapsed="false">
      <c r="A27" s="37" t="s">
        <v>100</v>
      </c>
      <c r="B27" s="54" t="s">
        <v>101</v>
      </c>
      <c r="C27" s="45"/>
    </row>
    <row r="28" customFormat="false" ht="19.7" hidden="false" customHeight="false" outlineLevel="0" collapsed="false">
      <c r="A28" s="37" t="s">
        <v>102</v>
      </c>
      <c r="B28" s="54" t="s">
        <v>103</v>
      </c>
      <c r="C28" s="45"/>
    </row>
    <row r="29" customFormat="false" ht="19.7" hidden="false" customHeight="false" outlineLevel="0" collapsed="false">
      <c r="A29" s="37" t="s">
        <v>104</v>
      </c>
      <c r="B29" s="54" t="s">
        <v>105</v>
      </c>
      <c r="C29" s="45"/>
    </row>
    <row r="30" customFormat="false" ht="19.7" hidden="false" customHeight="false" outlineLevel="0" collapsed="false">
      <c r="A30" s="37" t="s">
        <v>106</v>
      </c>
      <c r="B30" s="54" t="s">
        <v>107</v>
      </c>
      <c r="C30" s="45"/>
    </row>
    <row r="31" customFormat="false" ht="15" hidden="false" customHeight="false" outlineLevel="0" collapsed="false">
      <c r="A31" s="37" t="s">
        <v>108</v>
      </c>
    </row>
    <row r="32" customFormat="false" ht="15" hidden="false" customHeight="false" outlineLevel="0" collapsed="false">
      <c r="A32" s="37" t="s">
        <v>109</v>
      </c>
    </row>
    <row r="33" customFormat="false" ht="15" hidden="false" customHeight="false" outlineLevel="0" collapsed="false">
      <c r="A33" s="37" t="s">
        <v>110</v>
      </c>
    </row>
    <row r="34" customFormat="false" ht="15" hidden="false" customHeight="false" outlineLevel="0" collapsed="false">
      <c r="A34" s="37" t="s">
        <v>111</v>
      </c>
    </row>
    <row r="35" customFormat="false" ht="15" hidden="false" customHeight="false" outlineLevel="0" collapsed="false">
      <c r="A35" s="37" t="s">
        <v>112</v>
      </c>
    </row>
    <row r="36" customFormat="false" ht="15" hidden="false" customHeight="false" outlineLevel="0" collapsed="false">
      <c r="A36" s="37" t="s">
        <v>113</v>
      </c>
    </row>
  </sheetData>
  <mergeCells count="4">
    <mergeCell ref="D8:E8"/>
    <mergeCell ref="D9:E9"/>
    <mergeCell ref="D11:E11"/>
    <mergeCell ref="D12:E12"/>
  </mergeCells>
  <conditionalFormatting sqref="A1">
    <cfRule type="expression" priority="2" aboveAverage="0" equalAverage="0" bottom="0" percent="0" rank="0" text="" dxfId="15">
      <formula>$B$2="НЕТ"</formula>
    </cfRule>
  </conditionalFormatting>
  <conditionalFormatting sqref="B27:C27">
    <cfRule type="expression" priority="3" aboveAverage="0" equalAverage="0" bottom="0" percent="0" rank="0" text="" dxfId="16">
      <formula>$B$2="НЕТ"</formula>
    </cfRule>
  </conditionalFormatting>
  <conditionalFormatting sqref="C27">
    <cfRule type="cellIs" priority="4" operator="greaterThan" aboveAverage="0" equalAverage="0" bottom="0" percent="0" rank="0" text="" dxfId="17">
      <formula>0</formula>
    </cfRule>
  </conditionalFormatting>
  <conditionalFormatting sqref="F2">
    <cfRule type="expression" priority="5" aboveAverage="0" equalAverage="0" bottom="0" percent="0" rank="0" text="" dxfId="18">
      <formula>$B$2="НЕТ"</formula>
    </cfRule>
  </conditionalFormatting>
  <conditionalFormatting sqref="F2">
    <cfRule type="cellIs" priority="6" operator="greaterThan" aboveAverage="0" equalAverage="0" bottom="0" percent="0" rank="0" text="" dxfId="19">
      <formula>0</formula>
    </cfRule>
  </conditionalFormatting>
  <conditionalFormatting sqref="F1">
    <cfRule type="expression" priority="7" aboveAverage="0" equalAverage="0" bottom="0" percent="0" rank="0" text="" dxfId="20">
      <formula>$B$2="НЕТ"</formula>
    </cfRule>
  </conditionalFormatting>
  <conditionalFormatting sqref="F12 F15:F17 F20">
    <cfRule type="expression" priority="8" aboveAverage="0" equalAverage="0" bottom="0" percent="0" rank="0" text="" dxfId="21">
      <formula>$B$2="НЕТ"</formula>
    </cfRule>
    <cfRule type="cellIs" priority="9" operator="greaterThan" aboveAverage="0" equalAverage="0" bottom="0" percent="0" rank="0" text="" dxfId="22">
      <formula>0</formula>
    </cfRule>
  </conditionalFormatting>
  <conditionalFormatting sqref="F11">
    <cfRule type="expression" priority="10" aboveAverage="0" equalAverage="0" bottom="0" percent="0" rank="0" text="" dxfId="23">
      <formula>$B$2="НЕТ"</formula>
    </cfRule>
  </conditionalFormatting>
  <conditionalFormatting sqref="B30">
    <cfRule type="expression" priority="11" aboveAverage="0" equalAverage="0" bottom="0" percent="0" rank="0" text="" dxfId="24">
      <formula>$B$2="НЕТ"</formula>
    </cfRule>
  </conditionalFormatting>
  <conditionalFormatting sqref="B23">
    <cfRule type="expression" priority="12" aboveAverage="0" equalAverage="0" bottom="0" percent="0" rank="0" text="" dxfId="25">
      <formula>$B$2="НЕТ"</formula>
    </cfRule>
  </conditionalFormatting>
  <conditionalFormatting sqref="C23">
    <cfRule type="expression" priority="13" aboveAverage="0" equalAverage="0" bottom="0" percent="0" rank="0" text="" dxfId="26">
      <formula>$B$2="НЕТ"</formula>
    </cfRule>
  </conditionalFormatting>
  <conditionalFormatting sqref="C20">
    <cfRule type="cellIs" priority="14" operator="greaterThan" aboveAverage="0" equalAverage="0" bottom="0" percent="0" rank="0" text="" dxfId="27">
      <formula>0</formula>
    </cfRule>
  </conditionalFormatting>
  <conditionalFormatting sqref="D2">
    <cfRule type="cellIs" priority="15" operator="greaterThan" aboveAverage="0" equalAverage="0" bottom="0" percent="0" rank="0" text="" dxfId="28">
      <formula>0</formula>
    </cfRule>
  </conditionalFormatting>
  <conditionalFormatting sqref="C19">
    <cfRule type="cellIs" priority="16" operator="greaterThan" aboveAverage="0" equalAverage="0" bottom="0" percent="0" rank="0" text="" dxfId="29">
      <formula>0</formula>
    </cfRule>
  </conditionalFormatting>
  <conditionalFormatting sqref="C13">
    <cfRule type="expression" priority="17" aboveAverage="0" equalAverage="0" bottom="0" percent="0" rank="0" text="" dxfId="30">
      <formula>$B$13=""</formula>
    </cfRule>
    <cfRule type="cellIs" priority="18" operator="greaterThan" aboveAverage="0" equalAverage="0" bottom="0" percent="0" rank="0" text="" dxfId="31">
      <formula>0</formula>
    </cfRule>
  </conditionalFormatting>
  <conditionalFormatting sqref="D21:E21 B3:E20 B28:B29 B24:C26 C28:C30">
    <cfRule type="expression" priority="19" aboveAverage="0" equalAverage="0" bottom="0" percent="0" rank="0" text="" dxfId="32">
      <formula>$B$2="НЕТ"</formula>
    </cfRule>
  </conditionalFormatting>
  <conditionalFormatting sqref="B2">
    <cfRule type="containsText" priority="20" operator="containsText" aboveAverage="0" equalAverage="0" bottom="0" percent="0" rank="0" text="Нет" dxfId="33">
      <formula>NOT(ISERROR(SEARCH("Нет",B2)))</formula>
    </cfRule>
  </conditionalFormatting>
  <conditionalFormatting sqref="D12">
    <cfRule type="expression" priority="21" aboveAverage="0" equalAverage="0" bottom="0" percent="0" rank="0" text="" dxfId="34">
      <formula>$C$12="Шкаф ЩГК с СЗО "</formula>
    </cfRule>
  </conditionalFormatting>
  <conditionalFormatting sqref="D11">
    <cfRule type="containsText" priority="22" operator="containsText" aboveAverage="0" equalAverage="0" bottom="0" percent="0" rank="0" text="ввод" dxfId="35">
      <formula>NOT(ISERROR(SEARCH("ввод",D11)))</formula>
    </cfRule>
  </conditionalFormatting>
  <conditionalFormatting sqref="D9">
    <cfRule type="expression" priority="23" aboveAverage="0" equalAverage="0" bottom="0" percent="0" rank="0" text="" dxfId="36">
      <formula>$C$9=$AJ$9</formula>
    </cfRule>
  </conditionalFormatting>
  <conditionalFormatting sqref="D8">
    <cfRule type="containsText" priority="24" operator="containsText" aboveAverage="0" equalAverage="0" bottom="0" percent="0" rank="0" text="ввод" dxfId="37">
      <formula>NOT(ISERROR(SEARCH("ввод",D8)))</formula>
    </cfRule>
  </conditionalFormatting>
  <conditionalFormatting sqref="E7">
    <cfRule type="expression" priority="25" aboveAverage="0" equalAverage="0" bottom="0" percent="0" rank="0" text="" dxfId="38">
      <formula>$C$7=$AJ$7</formula>
    </cfRule>
  </conditionalFormatting>
  <conditionalFormatting sqref="D7">
    <cfRule type="expression" priority="26" aboveAverage="0" equalAverage="0" bottom="0" percent="0" rank="0" text="" dxfId="39">
      <formula>$C$7=$AJ$7</formula>
    </cfRule>
  </conditionalFormatting>
  <conditionalFormatting sqref="E6">
    <cfRule type="containsText" priority="27" operator="containsText" aboveAverage="0" equalAverage="0" bottom="0" percent="0" rank="0" text="ПОРОГ" dxfId="40">
      <formula>NOT(ISERROR(SEARCH("ПОРОГ",E6)))</formula>
    </cfRule>
  </conditionalFormatting>
  <conditionalFormatting sqref="D6">
    <cfRule type="containsText" priority="28" operator="containsText" aboveAverage="0" equalAverage="0" bottom="0" percent="0" rank="0" text="ПОРОГ" dxfId="41">
      <formula>NOT(ISERROR(SEARCH("ПОРОГ",D6)))</formula>
    </cfRule>
  </conditionalFormatting>
  <conditionalFormatting sqref="C18">
    <cfRule type="cellIs" priority="29" operator="greaterThan" aboveAverage="0" equalAverage="0" bottom="0" percent="0" rank="0" text="" dxfId="42">
      <formula>0</formula>
    </cfRule>
  </conditionalFormatting>
  <conditionalFormatting sqref="C17">
    <cfRule type="cellIs" priority="30" operator="greaterThan" aboveAverage="0" equalAverage="0" bottom="0" percent="0" rank="0" text="" dxfId="43">
      <formula>0</formula>
    </cfRule>
  </conditionalFormatting>
  <conditionalFormatting sqref="C16">
    <cfRule type="cellIs" priority="31" operator="greaterThan" aboveAverage="0" equalAverage="0" bottom="0" percent="0" rank="0" text="" dxfId="44">
      <formula>0</formula>
    </cfRule>
  </conditionalFormatting>
  <conditionalFormatting sqref="C15">
    <cfRule type="cellIs" priority="32" operator="greaterThan" aboveAverage="0" equalAverage="0" bottom="0" percent="0" rank="0" text="" dxfId="45">
      <formula>0</formula>
    </cfRule>
  </conditionalFormatting>
  <conditionalFormatting sqref="C14">
    <cfRule type="cellIs" priority="33" operator="greaterThan" aboveAverage="0" equalAverage="0" bottom="0" percent="0" rank="0" text="" dxfId="46">
      <formula>0</formula>
    </cfRule>
  </conditionalFormatting>
  <conditionalFormatting sqref="C12">
    <cfRule type="cellIs" priority="34" operator="greaterThan" aboveAverage="0" equalAverage="0" bottom="0" percent="0" rank="0" text="" dxfId="47">
      <formula>0</formula>
    </cfRule>
  </conditionalFormatting>
  <conditionalFormatting sqref="C8">
    <cfRule type="cellIs" priority="35" operator="greaterThan" aboveAverage="0" equalAverage="0" bottom="0" percent="0" rank="0" text="" dxfId="48">
      <formula>0</formula>
    </cfRule>
  </conditionalFormatting>
  <conditionalFormatting sqref="A2:C2 C5:C7 C9 C24:C26 C28:C30">
    <cfRule type="cellIs" priority="36" operator="greaterThan" aboveAverage="0" equalAverage="0" bottom="0" percent="0" rank="0" text="" dxfId="49">
      <formula>0</formula>
    </cfRule>
  </conditionalFormatting>
  <dataValidations count="14">
    <dataValidation allowBlank="true" errorStyle="stop" operator="between" showDropDown="false" showErrorMessage="true" showInputMessage="true" sqref="C16" type="list">
      <formula1>$AI$16:$AJ$16</formula1>
      <formula2>0</formula2>
    </dataValidation>
    <dataValidation allowBlank="true" errorStyle="stop" operator="between" showDropDown="false" showErrorMessage="true" showInputMessage="true" sqref="C15" type="list">
      <formula1>$AI$15:$AJ$15</formula1>
      <formula2>0</formula2>
    </dataValidation>
    <dataValidation allowBlank="true" errorStyle="stop" operator="between" showDropDown="false" showErrorMessage="true" showInputMessage="true" sqref="C14" type="list">
      <formula1>$AI$14:$AK$14</formula1>
      <formula2>0</formula2>
    </dataValidation>
    <dataValidation allowBlank="true" errorStyle="stop" operator="between" showDropDown="false" showErrorMessage="true" showInputMessage="true" sqref="C12" type="list">
      <formula1>$AI$12:$AL$12</formula1>
      <formula2>0</formula2>
    </dataValidation>
    <dataValidation allowBlank="true" errorStyle="stop" operator="between" showDropDown="false" showErrorMessage="true" showInputMessage="true" sqref="C7" type="list">
      <formula1>$AI$7:$AJ$7</formula1>
      <formula2>0</formula2>
    </dataValidation>
    <dataValidation allowBlank="true" errorStyle="stop" operator="between" showDropDown="false" showErrorMessage="true" showInputMessage="true" sqref="C6" type="list">
      <formula1>$AI$6:$AJ$6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13" type="list">
      <formula1>$AI$13:$AJ$13</formula1>
      <formula2>0</formula2>
    </dataValidation>
    <dataValidation allowBlank="true" errorStyle="stop" operator="between" showDropDown="false" showErrorMessage="true" showInputMessage="true" sqref="C5" type="list">
      <formula1>$AI$5:$AJ$5</formula1>
      <formula2>0</formula2>
    </dataValidation>
    <dataValidation allowBlank="true" errorStyle="stop" operator="between" showDropDown="false" showErrorMessage="true" showInputMessage="true" sqref="C17" type="list">
      <formula1>$AI$17:$AJ$17</formula1>
      <formula2>0</formula2>
    </dataValidation>
    <dataValidation allowBlank="true" errorStyle="stop" operator="between" showDropDown="false" showErrorMessage="true" showInputMessage="true" sqref="C18" type="list">
      <formula1>$AI$18:$AK$18</formula1>
      <formula2>0</formula2>
    </dataValidation>
    <dataValidation allowBlank="true" errorStyle="stop" operator="between" showDropDown="false" showErrorMessage="true" showInputMessage="true" sqref="C9" type="list">
      <formula1>$AI$9:$AJ$9</formula1>
      <formula2>0</formula2>
    </dataValidation>
    <dataValidation allowBlank="true" errorStyle="stop" operator="between" showDropDown="false" showErrorMessage="true" showInputMessage="true" sqref="C20" type="list">
      <formula1>$AI$1:$AI$2</formula1>
      <formula2>0</formula2>
    </dataValidation>
    <dataValidation allowBlank="true" errorStyle="stop" operator="between" showDropDown="false" showErrorMessage="true" showInputMessage="true" sqref="C19" type="list">
      <formula1>$AJ$1:$AJ$2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5E0B4"/>
    <pageSetUpPr fitToPage="false"/>
  </sheetPr>
  <dimension ref="A1:AU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U1" activeCellId="0" sqref="U1"/>
    </sheetView>
  </sheetViews>
  <sheetFormatPr defaultColWidth="9.1484375" defaultRowHeight="15" zeroHeight="false" outlineLevelRow="0" outlineLevelCol="0"/>
  <cols>
    <col collapsed="false" customWidth="true" hidden="false" outlineLevel="0" max="1" min="1" style="37" width="71.14"/>
    <col collapsed="false" customWidth="true" hidden="false" outlineLevel="0" max="2" min="2" style="38" width="68.71"/>
    <col collapsed="false" customWidth="true" hidden="false" outlineLevel="0" max="3" min="3" style="38" width="60.57"/>
    <col collapsed="false" customWidth="true" hidden="false" outlineLevel="0" max="4" min="4" style="39" width="16.14"/>
    <col collapsed="false" customWidth="true" hidden="false" outlineLevel="0" max="5" min="5" style="39" width="16.29"/>
    <col collapsed="false" customWidth="true" hidden="false" outlineLevel="0" max="6" min="6" style="40" width="30"/>
    <col collapsed="false" customWidth="false" hidden="false" outlineLevel="0" max="20" min="7" style="58" width="9.14"/>
    <col collapsed="false" customWidth="false" hidden="false" outlineLevel="0" max="34" min="21" style="59" width="9.14"/>
    <col collapsed="false" customWidth="false" hidden="false" outlineLevel="0" max="41" min="35" style="40" width="9.14"/>
    <col collapsed="false" customWidth="true" hidden="false" outlineLevel="0" max="42" min="42" style="40" width="36.86"/>
    <col collapsed="false" customWidth="true" hidden="false" outlineLevel="0" max="43" min="43" style="40" width="38.86"/>
    <col collapsed="false" customWidth="true" hidden="false" outlineLevel="0" max="44" min="44" style="40" width="35.43"/>
    <col collapsed="false" customWidth="true" hidden="false" outlineLevel="0" max="45" min="45" style="40" width="37.57"/>
    <col collapsed="false" customWidth="true" hidden="false" outlineLevel="0" max="46" min="46" style="40" width="29"/>
    <col collapsed="false" customWidth="true" hidden="false" outlineLevel="0" max="47" min="47" style="40" width="18.71"/>
    <col collapsed="false" customWidth="false" hidden="false" outlineLevel="0" max="48" min="48" style="40" width="9.14"/>
    <col collapsed="false" customWidth="false" hidden="false" outlineLevel="0" max="64" min="49" style="59" width="9.14"/>
    <col collapsed="false" customWidth="false" hidden="false" outlineLevel="0" max="72" min="65" style="58" width="9.14"/>
    <col collapsed="false" customWidth="false" hidden="false" outlineLevel="0" max="16384" min="73" style="4" width="9.14"/>
  </cols>
  <sheetData>
    <row r="1" customFormat="false" ht="30.75" hidden="false" customHeight="true" outlineLevel="0" collapsed="false">
      <c r="A1" s="41" t="s">
        <v>114</v>
      </c>
      <c r="B1" s="42" t="s">
        <v>115</v>
      </c>
      <c r="C1" s="42" t="s">
        <v>17</v>
      </c>
      <c r="D1" s="42" t="s">
        <v>116</v>
      </c>
      <c r="F1" s="41" t="s">
        <v>19</v>
      </c>
      <c r="AI1" s="40" t="s">
        <v>20</v>
      </c>
    </row>
    <row r="2" customFormat="false" ht="38.25" hidden="false" customHeight="true" outlineLevel="0" collapsed="false">
      <c r="A2" s="43" t="s">
        <v>117</v>
      </c>
      <c r="B2" s="60" t="str">
        <f aca="false">IFERROR(VLOOKUP(A2,Данные2!A:AM,37,FALSE())," ")</f>
        <v>Д</v>
      </c>
      <c r="C2" s="60" t="str">
        <f aca="false">IFERROR(CONCATENATE(VLOOKUP(A2,Данные2!A:AM,26,FALSE())," мг/м3")," ")</f>
        <v>20 мг/м3</v>
      </c>
      <c r="D2" s="44" t="n">
        <f aca="false">COUNTIF(B2:B3,"Д")</f>
        <v>1</v>
      </c>
      <c r="F2" s="45"/>
      <c r="AI2" s="40" t="s">
        <v>22</v>
      </c>
    </row>
    <row r="3" customFormat="false" ht="38.25" hidden="false" customHeight="true" outlineLevel="0" collapsed="false">
      <c r="A3" s="43"/>
      <c r="B3" s="60" t="str">
        <f aca="false">IFERROR(VLOOKUP(A3,Данные2!A:AM,37,FALSE())," ")</f>
        <v> </v>
      </c>
      <c r="C3" s="60" t="str">
        <f aca="false">IFERROR(CONCATENATE(VLOOKUP(A3,Данные2!A:AM,26,FALSE())," мг/м3")," ")</f>
        <v> </v>
      </c>
    </row>
    <row r="4" customFormat="false" ht="15" hidden="false" customHeight="false" outlineLevel="0" collapsed="false">
      <c r="A4" s="37" t="s">
        <v>23</v>
      </c>
      <c r="AI4" s="40" t="s">
        <v>24</v>
      </c>
      <c r="AP4" s="40" t="s">
        <v>25</v>
      </c>
      <c r="AQ4" s="40" t="s">
        <v>26</v>
      </c>
    </row>
    <row r="5" customFormat="false" ht="15" hidden="false" customHeight="false" outlineLevel="0" collapsed="false">
      <c r="A5" s="37" t="s">
        <v>27</v>
      </c>
      <c r="C5" s="41" t="s">
        <v>28</v>
      </c>
    </row>
    <row r="6" customFormat="false" ht="19.7" hidden="false" customHeight="false" outlineLevel="0" collapsed="false">
      <c r="A6" s="37" t="s">
        <v>29</v>
      </c>
      <c r="B6" s="46" t="s">
        <v>30</v>
      </c>
      <c r="C6" s="61"/>
      <c r="AI6" s="40" t="s">
        <v>32</v>
      </c>
      <c r="AJ6" s="40" t="s">
        <v>31</v>
      </c>
      <c r="AP6" s="40" t="str">
        <f aca="false">_xlfn.CONCAT(C6," и ",C7)</f>
        <v> и </v>
      </c>
      <c r="AQ6" s="40" t="s">
        <v>33</v>
      </c>
      <c r="AR6" s="40" t="s">
        <v>34</v>
      </c>
      <c r="AS6" s="40" t="s">
        <v>35</v>
      </c>
      <c r="AT6" s="40" t="s">
        <v>36</v>
      </c>
    </row>
    <row r="7" customFormat="false" ht="19.7" hidden="false" customHeight="false" outlineLevel="0" collapsed="false">
      <c r="A7" s="37" t="s">
        <v>37</v>
      </c>
      <c r="B7" s="46" t="s">
        <v>38</v>
      </c>
      <c r="C7" s="61"/>
      <c r="D7" s="62" t="str">
        <f aca="false">IF(C8=AJ8,"ПОРОГ 1 не менее 1 ПДК р.з.","")</f>
        <v/>
      </c>
      <c r="E7" s="62" t="str">
        <f aca="false">IF(C8=AJ8,"ПОРОГ 2 не менее 3 ПДК р.з.","")</f>
        <v/>
      </c>
      <c r="AI7" s="40" t="s">
        <v>39</v>
      </c>
      <c r="AJ7" s="40" t="s">
        <v>40</v>
      </c>
    </row>
    <row r="8" customFormat="false" ht="19.7" hidden="false" customHeight="false" outlineLevel="0" collapsed="false">
      <c r="A8" s="63" t="s">
        <v>41</v>
      </c>
      <c r="B8" s="64" t="s">
        <v>42</v>
      </c>
      <c r="C8" s="65"/>
      <c r="D8" s="51"/>
      <c r="E8" s="51"/>
      <c r="AI8" s="40" t="str">
        <f aca="false">IF(D2=1,"1 реле - 1 ПДК р.з., 2 реле - 2 ПДК р.з. (По умолчанию)",IF(D2=2,"реле 1 (ПОРОГ 1 - 1ПДК по любому из в-в)
реле 2 (ПОРОГ 2 - 2 ПДК по любому из в-в) ",""))</f>
        <v>1 реле - 1 ПДК р.з., 2 реле - 2 ПДК р.з. (По умолчанию)</v>
      </c>
      <c r="AJ8" s="40" t="s">
        <v>118</v>
      </c>
    </row>
    <row r="9" customFormat="false" ht="19.7" hidden="false" customHeight="false" outlineLevel="0" collapsed="false">
      <c r="B9" s="66" t="str">
        <f aca="false">IF(D2=2,"Выбор вещества для 4-20 мА (только 1 вых 4-20 мА)","")</f>
        <v/>
      </c>
      <c r="C9" s="67"/>
      <c r="D9" s="40"/>
      <c r="E9" s="40"/>
      <c r="AI9" s="52"/>
    </row>
    <row r="10" customFormat="false" ht="15" hidden="false" customHeight="false" outlineLevel="0" collapsed="false">
      <c r="C10" s="55"/>
    </row>
    <row r="11" customFormat="false" ht="19.7" hidden="false" customHeight="false" outlineLevel="0" collapsed="false">
      <c r="A11" s="37" t="s">
        <v>53</v>
      </c>
      <c r="B11" s="56" t="s">
        <v>54</v>
      </c>
      <c r="C11" s="41" t="s">
        <v>55</v>
      </c>
      <c r="D11" s="53" t="str">
        <f aca="false">IF(C12="Шкаф ЩГК с СЗО ","Уточнить кабельный ввод","")</f>
        <v/>
      </c>
      <c r="E11" s="53"/>
      <c r="F11" s="41" t="s">
        <v>56</v>
      </c>
    </row>
    <row r="12" customFormat="false" ht="19.7" hidden="false" customHeight="false" outlineLevel="0" collapsed="false">
      <c r="B12" s="54" t="s">
        <v>57</v>
      </c>
      <c r="C12" s="68"/>
      <c r="D12" s="51"/>
      <c r="E12" s="51"/>
      <c r="F12" s="45"/>
      <c r="AI12" s="40" t="str">
        <f aca="false">IF(AP6=AQ6,AQ12,IF(AP6=AR6,AQ12,IF(AP6=AS6,AR12,IF(AP6=AT6,AS12,""))))</f>
        <v/>
      </c>
      <c r="AJ12" s="40" t="str">
        <f aca="false">IF(AP6=AT6,AT12,"")</f>
        <v/>
      </c>
      <c r="AK12" s="40" t="str">
        <f aca="false">IF(AP6=AT6,AU12,"")</f>
        <v/>
      </c>
      <c r="AM12" s="40" t="s">
        <v>58</v>
      </c>
      <c r="AN12" s="40" t="s">
        <v>59</v>
      </c>
      <c r="AO12" s="40" t="s">
        <v>60</v>
      </c>
      <c r="AP12" s="40" t="s">
        <v>61</v>
      </c>
      <c r="AQ12" s="40" t="s">
        <v>62</v>
      </c>
      <c r="AR12" s="40" t="s">
        <v>63</v>
      </c>
      <c r="AS12" s="40" t="s">
        <v>64</v>
      </c>
      <c r="AT12" s="40" t="s">
        <v>65</v>
      </c>
      <c r="AU12" s="40" t="s">
        <v>66</v>
      </c>
    </row>
    <row r="13" customFormat="false" ht="19.7" hidden="false" customHeight="false" outlineLevel="0" collapsed="false">
      <c r="B13" s="54" t="str">
        <f aca="false">IF(OR(C12=AQ12,C12=AR12),"Питание ТС-1 (потребляемая мощность 110Вт)","")</f>
        <v/>
      </c>
      <c r="C13" s="68"/>
      <c r="D13" s="69"/>
      <c r="E13" s="69"/>
      <c r="AI13" s="40" t="s">
        <v>67</v>
      </c>
      <c r="AJ13" s="40" t="s">
        <v>48</v>
      </c>
    </row>
    <row r="14" customFormat="false" ht="42.75" hidden="false" customHeight="true" outlineLevel="0" collapsed="false">
      <c r="A14" s="37" t="s">
        <v>68</v>
      </c>
      <c r="B14" s="54" t="s">
        <v>69</v>
      </c>
      <c r="C14" s="68"/>
      <c r="AI14" s="40" t="s">
        <v>70</v>
      </c>
      <c r="AJ14" s="40" t="s">
        <v>71</v>
      </c>
      <c r="AK14" s="40" t="s">
        <v>72</v>
      </c>
    </row>
    <row r="15" customFormat="false" ht="19.7" hidden="false" customHeight="false" outlineLevel="0" collapsed="false">
      <c r="A15" s="37" t="s">
        <v>73</v>
      </c>
      <c r="B15" s="54" t="s">
        <v>119</v>
      </c>
      <c r="C15" s="68"/>
      <c r="F15" s="45"/>
      <c r="AI15" s="40" t="s">
        <v>75</v>
      </c>
      <c r="AJ15" s="40" t="s">
        <v>72</v>
      </c>
    </row>
    <row r="16" customFormat="false" ht="19.7" hidden="false" customHeight="false" outlineLevel="0" collapsed="false">
      <c r="A16" s="37" t="s">
        <v>76</v>
      </c>
      <c r="B16" s="54" t="s">
        <v>120</v>
      </c>
      <c r="C16" s="70"/>
      <c r="F16" s="45"/>
      <c r="AI16" s="40" t="s">
        <v>78</v>
      </c>
      <c r="AJ16" s="40" t="s">
        <v>72</v>
      </c>
    </row>
    <row r="17" customFormat="false" ht="19.7" hidden="false" customHeight="false" outlineLevel="0" collapsed="false">
      <c r="A17" s="37" t="s">
        <v>82</v>
      </c>
      <c r="B17" s="54" t="s">
        <v>121</v>
      </c>
      <c r="C17" s="68"/>
      <c r="AI17" s="40" t="s">
        <v>122</v>
      </c>
      <c r="AJ17" s="40" t="s">
        <v>85</v>
      </c>
      <c r="AK17" s="40" t="s">
        <v>72</v>
      </c>
    </row>
    <row r="18" customFormat="false" ht="19.7" hidden="false" customHeight="false" outlineLevel="0" collapsed="false">
      <c r="A18" s="37" t="s">
        <v>86</v>
      </c>
      <c r="B18" s="54" t="str">
        <f aca="false">IF(OR(C6=AJ6,C7=AI7,C12=AQ12,C12=AR12,C15=AI15,"",C14=AI14,C14=AJ14),"","Принцип отбора пробы")</f>
        <v>Принцип отбора пробы</v>
      </c>
      <c r="C18" s="68"/>
      <c r="AI18" s="40" t="str">
        <f aca="false">IF(OR(C6=AJ6,C7=AI7,C12=AQ12,C12=AR12,C15=AI15,"",C14=AI14,C14=AJ14),"","Диффузионный")</f>
        <v>Диффузионный</v>
      </c>
      <c r="AJ18" s="40" t="str">
        <f aca="false">IF(OR(C6=AJ6,C7=AI7,C12=AQ12,C12=AR12,C15=AI15,"",C14=AI14,C14=AJ14),"","Принудительный")</f>
        <v>Принудительный</v>
      </c>
    </row>
    <row r="19" customFormat="false" ht="19.7" hidden="false" customHeight="false" outlineLevel="0" collapsed="false">
      <c r="A19" s="37" t="s">
        <v>88</v>
      </c>
      <c r="B19" s="54" t="s">
        <v>87</v>
      </c>
      <c r="C19" s="57"/>
    </row>
    <row r="20" customFormat="false" ht="15" hidden="false" customHeight="false" outlineLevel="0" collapsed="false">
      <c r="A20" s="37" t="s">
        <v>89</v>
      </c>
    </row>
    <row r="21" customFormat="false" ht="19.7" hidden="false" customHeight="false" outlineLevel="0" collapsed="false">
      <c r="A21" s="37" t="s">
        <v>123</v>
      </c>
      <c r="B21" s="56" t="s">
        <v>92</v>
      </c>
      <c r="C21" s="41" t="s">
        <v>93</v>
      </c>
    </row>
    <row r="22" customFormat="false" ht="19.7" hidden="false" customHeight="false" outlineLevel="0" collapsed="false">
      <c r="A22" s="37" t="s">
        <v>124</v>
      </c>
      <c r="B22" s="54" t="s">
        <v>95</v>
      </c>
      <c r="C22" s="45"/>
    </row>
    <row r="23" customFormat="false" ht="19.7" hidden="false" customHeight="false" outlineLevel="0" collapsed="false">
      <c r="A23" s="37" t="s">
        <v>125</v>
      </c>
      <c r="B23" s="54" t="s">
        <v>97</v>
      </c>
      <c r="C23" s="45"/>
    </row>
    <row r="24" customFormat="false" ht="19.7" hidden="false" customHeight="false" outlineLevel="0" collapsed="false">
      <c r="A24" s="37" t="s">
        <v>126</v>
      </c>
      <c r="B24" s="54" t="s">
        <v>99</v>
      </c>
      <c r="C24" s="45"/>
    </row>
    <row r="25" customFormat="false" ht="19.7" hidden="false" customHeight="false" outlineLevel="0" collapsed="false">
      <c r="A25" s="37" t="s">
        <v>90</v>
      </c>
      <c r="B25" s="54" t="s">
        <v>101</v>
      </c>
      <c r="C25" s="45"/>
    </row>
    <row r="26" customFormat="false" ht="19.7" hidden="false" customHeight="false" outlineLevel="0" collapsed="false">
      <c r="A26" s="37" t="s">
        <v>91</v>
      </c>
      <c r="B26" s="54" t="s">
        <v>103</v>
      </c>
      <c r="C26" s="45"/>
    </row>
    <row r="27" customFormat="false" ht="19.7" hidden="false" customHeight="false" outlineLevel="0" collapsed="false">
      <c r="A27" s="37" t="s">
        <v>94</v>
      </c>
      <c r="B27" s="54" t="s">
        <v>105</v>
      </c>
      <c r="C27" s="45"/>
    </row>
    <row r="28" customFormat="false" ht="19.7" hidden="false" customHeight="false" outlineLevel="0" collapsed="false">
      <c r="A28" s="37" t="s">
        <v>96</v>
      </c>
      <c r="B28" s="54" t="s">
        <v>107</v>
      </c>
      <c r="C28" s="45"/>
    </row>
    <row r="29" customFormat="false" ht="15" hidden="false" customHeight="false" outlineLevel="0" collapsed="false">
      <c r="A29" s="37" t="s">
        <v>98</v>
      </c>
    </row>
    <row r="30" customFormat="false" ht="15" hidden="false" customHeight="false" outlineLevel="0" collapsed="false">
      <c r="A30" s="37" t="s">
        <v>127</v>
      </c>
    </row>
    <row r="31" customFormat="false" ht="15" hidden="false" customHeight="false" outlineLevel="0" collapsed="false">
      <c r="A31" s="37" t="s">
        <v>100</v>
      </c>
    </row>
    <row r="32" customFormat="false" ht="15" hidden="false" customHeight="false" outlineLevel="0" collapsed="false">
      <c r="A32" s="37" t="s">
        <v>102</v>
      </c>
    </row>
    <row r="33" customFormat="false" ht="15" hidden="false" customHeight="false" outlineLevel="0" collapsed="false">
      <c r="A33" s="37" t="s">
        <v>104</v>
      </c>
    </row>
    <row r="34" customFormat="false" ht="15" hidden="false" customHeight="false" outlineLevel="0" collapsed="false">
      <c r="A34" s="37" t="s">
        <v>106</v>
      </c>
    </row>
    <row r="35" customFormat="false" ht="15" hidden="false" customHeight="false" outlineLevel="0" collapsed="false">
      <c r="A35" s="37" t="s">
        <v>108</v>
      </c>
    </row>
    <row r="36" customFormat="false" ht="15" hidden="false" customHeight="false" outlineLevel="0" collapsed="false">
      <c r="A36" s="37" t="s">
        <v>109</v>
      </c>
    </row>
    <row r="37" customFormat="false" ht="15" hidden="false" customHeight="false" outlineLevel="0" collapsed="false">
      <c r="A37" s="37" t="s">
        <v>110</v>
      </c>
    </row>
    <row r="38" customFormat="false" ht="15" hidden="false" customHeight="false" outlineLevel="0" collapsed="false">
      <c r="A38" s="37" t="s">
        <v>111</v>
      </c>
    </row>
    <row r="39" customFormat="false" ht="15" hidden="false" customHeight="false" outlineLevel="0" collapsed="false">
      <c r="A39" s="37" t="s">
        <v>112</v>
      </c>
    </row>
    <row r="40" customFormat="false" ht="15" hidden="false" customHeight="false" outlineLevel="0" collapsed="false">
      <c r="A40" s="37" t="s">
        <v>113</v>
      </c>
    </row>
  </sheetData>
  <mergeCells count="2">
    <mergeCell ref="D11:E11"/>
    <mergeCell ref="D12:E12"/>
  </mergeCells>
  <conditionalFormatting sqref="A1">
    <cfRule type="expression" priority="2" aboveAverage="0" equalAverage="0" bottom="0" percent="0" rank="0" text="" dxfId="50">
      <formula>$B$2="НЕТ"</formula>
    </cfRule>
  </conditionalFormatting>
  <conditionalFormatting sqref="B25:C25">
    <cfRule type="expression" priority="3" aboveAverage="0" equalAverage="0" bottom="0" percent="0" rank="0" text="" dxfId="51">
      <formula>$B$2="НЕТ"</formula>
    </cfRule>
  </conditionalFormatting>
  <conditionalFormatting sqref="C25">
    <cfRule type="cellIs" priority="4" operator="greaterThan" aboveAverage="0" equalAverage="0" bottom="0" percent="0" rank="0" text="" dxfId="52">
      <formula>0</formula>
    </cfRule>
  </conditionalFormatting>
  <conditionalFormatting sqref="B28">
    <cfRule type="expression" priority="5" aboveAverage="0" equalAverage="0" bottom="0" percent="0" rank="0" text="" dxfId="53">
      <formula>$B$2="НЕТ"</formula>
    </cfRule>
  </conditionalFormatting>
  <conditionalFormatting sqref="B21">
    <cfRule type="expression" priority="6" aboveAverage="0" equalAverage="0" bottom="0" percent="0" rank="0" text="" dxfId="54">
      <formula>$B$2="НЕТ"</formula>
    </cfRule>
  </conditionalFormatting>
  <conditionalFormatting sqref="C21">
    <cfRule type="expression" priority="7" aboveAverage="0" equalAverage="0" bottom="0" percent="0" rank="0" text="" dxfId="55">
      <formula>$B$2="НЕТ"</formula>
    </cfRule>
  </conditionalFormatting>
  <conditionalFormatting sqref="B26:B27 B22:C24 C26:C28">
    <cfRule type="expression" priority="8" aboveAverage="0" equalAverage="0" bottom="0" percent="0" rank="0" text="" dxfId="56">
      <formula>$B$2="НЕТ"</formula>
    </cfRule>
  </conditionalFormatting>
  <conditionalFormatting sqref="C22:C24 C26:C28">
    <cfRule type="cellIs" priority="9" operator="greaterThan" aboveAverage="0" equalAverage="0" bottom="0" percent="0" rank="0" text="" dxfId="57">
      <formula>0</formula>
    </cfRule>
  </conditionalFormatting>
  <conditionalFormatting sqref="F2">
    <cfRule type="expression" priority="10" aboveAverage="0" equalAverage="0" bottom="0" percent="0" rank="0" text="" dxfId="58">
      <formula>$B$2="НЕТ"</formula>
    </cfRule>
  </conditionalFormatting>
  <conditionalFormatting sqref="F2">
    <cfRule type="cellIs" priority="11" operator="greaterThan" aboveAverage="0" equalAverage="0" bottom="0" percent="0" rank="0" text="" dxfId="59">
      <formula>0</formula>
    </cfRule>
  </conditionalFormatting>
  <conditionalFormatting sqref="F1">
    <cfRule type="expression" priority="12" aboveAverage="0" equalAverage="0" bottom="0" percent="0" rank="0" text="" dxfId="60">
      <formula>$B$2="НЕТ"</formula>
    </cfRule>
  </conditionalFormatting>
  <conditionalFormatting sqref="F12 F15:F17">
    <cfRule type="expression" priority="13" aboveAverage="0" equalAverage="0" bottom="0" percent="0" rank="0" text="" dxfId="61">
      <formula>$B$2="НЕТ"</formula>
    </cfRule>
    <cfRule type="cellIs" priority="14" operator="greaterThan" aboveAverage="0" equalAverage="0" bottom="0" percent="0" rank="0" text="" dxfId="62">
      <formula>0</formula>
    </cfRule>
  </conditionalFormatting>
  <conditionalFormatting sqref="F11">
    <cfRule type="expression" priority="15" aboveAverage="0" equalAverage="0" bottom="0" percent="0" rank="0" text="" dxfId="63">
      <formula>$B$2="НЕТ"</formula>
    </cfRule>
  </conditionalFormatting>
  <conditionalFormatting sqref="C19">
    <cfRule type="cellIs" priority="16" operator="greaterThan" aboveAverage="0" equalAverage="0" bottom="0" percent="0" rank="0" text="" dxfId="64">
      <formula>0</formula>
    </cfRule>
  </conditionalFormatting>
  <conditionalFormatting sqref="B19:C19">
    <cfRule type="expression" priority="17" aboveAverage="0" equalAverage="0" bottom="0" percent="0" rank="0" text="" dxfId="65">
      <formula>$B$2="НЕТ"</formula>
    </cfRule>
  </conditionalFormatting>
  <conditionalFormatting sqref="C18">
    <cfRule type="cellIs" priority="18" operator="greaterThan" aboveAverage="0" equalAverage="0" bottom="0" percent="0" rank="0" text="" dxfId="66">
      <formula>0</formula>
    </cfRule>
  </conditionalFormatting>
  <conditionalFormatting sqref="D2">
    <cfRule type="cellIs" priority="19" operator="greaterThan" aboveAverage="0" equalAverage="0" bottom="0" percent="0" rank="0" text="" dxfId="67">
      <formula>0</formula>
    </cfRule>
  </conditionalFormatting>
  <conditionalFormatting sqref="B4:E8 B20:E20 D19:E19 B10:E18 B9:C9 D21:E21">
    <cfRule type="expression" priority="20" aboveAverage="0" equalAverage="0" bottom="0" percent="0" rank="0" text="" dxfId="68">
      <formula>$B$2="НЕТ"</formula>
    </cfRule>
  </conditionalFormatting>
  <conditionalFormatting sqref="B2:B3">
    <cfRule type="containsText" priority="21" operator="containsText" aboveAverage="0" equalAverage="0" bottom="0" percent="0" rank="0" text="Х" dxfId="69">
      <formula>NOT(ISERROR(SEARCH("Х",B2)))</formula>
    </cfRule>
  </conditionalFormatting>
  <conditionalFormatting sqref="D12:D13">
    <cfRule type="expression" priority="22" aboveAverage="0" equalAverage="0" bottom="0" percent="0" rank="0" text="" dxfId="70">
      <formula>$C$12="Шкаф ЩГК с СЗО "</formula>
    </cfRule>
  </conditionalFormatting>
  <conditionalFormatting sqref="D11">
    <cfRule type="containsText" priority="23" operator="containsText" aboveAverage="0" equalAverage="0" bottom="0" percent="0" rank="0" text="ввод" dxfId="71">
      <formula>NOT(ISERROR(SEARCH("ввод",D11)))</formula>
    </cfRule>
  </conditionalFormatting>
  <conditionalFormatting sqref="E7">
    <cfRule type="containsText" priority="24" operator="containsText" aboveAverage="0" equalAverage="0" bottom="0" percent="0" rank="0" text="ПОРОГ" dxfId="72">
      <formula>NOT(ISERROR(SEARCH("ПОРОГ",E7)))</formula>
    </cfRule>
  </conditionalFormatting>
  <conditionalFormatting sqref="D7">
    <cfRule type="containsText" priority="25" operator="containsText" aboveAverage="0" equalAverage="0" bottom="0" percent="0" rank="0" text="ПОРОГ" dxfId="73">
      <formula>NOT(ISERROR(SEARCH("ПОРОГ",D7)))</formula>
    </cfRule>
  </conditionalFormatting>
  <conditionalFormatting sqref="C17">
    <cfRule type="cellIs" priority="26" operator="greaterThan" aboveAverage="0" equalAverage="0" bottom="0" percent="0" rank="0" text="" dxfId="74">
      <formula>0</formula>
    </cfRule>
  </conditionalFormatting>
  <conditionalFormatting sqref="C16">
    <cfRule type="cellIs" priority="27" operator="greaterThan" aboveAverage="0" equalAverage="0" bottom="0" percent="0" rank="0" text="" dxfId="75">
      <formula>0</formula>
    </cfRule>
  </conditionalFormatting>
  <conditionalFormatting sqref="C15">
    <cfRule type="cellIs" priority="28" operator="greaterThan" aboveAverage="0" equalAverage="0" bottom="0" percent="0" rank="0" text="" dxfId="76">
      <formula>0</formula>
    </cfRule>
  </conditionalFormatting>
  <conditionalFormatting sqref="C14">
    <cfRule type="cellIs" priority="29" operator="greaterThan" aboveAverage="0" equalAverage="0" bottom="0" percent="0" rank="0" text="" dxfId="77">
      <formula>0</formula>
    </cfRule>
  </conditionalFormatting>
  <conditionalFormatting sqref="C12:C13">
    <cfRule type="cellIs" priority="30" operator="greaterThan" aboveAverage="0" equalAverage="0" bottom="0" percent="0" rank="0" text="" dxfId="78">
      <formula>0</formula>
    </cfRule>
  </conditionalFormatting>
  <conditionalFormatting sqref="C6:C9 A2:C3">
    <cfRule type="cellIs" priority="31" operator="greaterThan" aboveAverage="0" equalAverage="0" bottom="0" percent="0" rank="0" text="" dxfId="79">
      <formula>0</formula>
    </cfRule>
  </conditionalFormatting>
  <conditionalFormatting sqref="D8:E8">
    <cfRule type="expression" priority="32" aboveAverage="0" equalAverage="0" bottom="0" percent="0" rank="0" text="" dxfId="80">
      <formula>$C$8=$AJ$8</formula>
    </cfRule>
  </conditionalFormatting>
  <dataValidations count="12">
    <dataValidation allowBlank="true" errorStyle="stop" operator="between" showDropDown="false" showErrorMessage="true" showInputMessage="true" sqref="C17" type="list">
      <formula1>$AI$17:$AK$17</formula1>
      <formula2>0</formula2>
    </dataValidation>
    <dataValidation allowBlank="true" errorStyle="stop" operator="between" showDropDown="false" showErrorMessage="true" showInputMessage="true" sqref="C16" type="list">
      <formula1>$AI$16:$AJ$16</formula1>
      <formula2>0</formula2>
    </dataValidation>
    <dataValidation allowBlank="true" errorStyle="stop" operator="between" showDropDown="false" showErrorMessage="true" showInputMessage="true" sqref="C15" type="list">
      <formula1>$AI$15:$AJ$15</formula1>
      <formula2>0</formula2>
    </dataValidation>
    <dataValidation allowBlank="true" errorStyle="stop" operator="between" showDropDown="false" showErrorMessage="true" showInputMessage="true" sqref="C14" type="list">
      <formula1>$AI$14:$AK$14</formula1>
      <formula2>0</formula2>
    </dataValidation>
    <dataValidation allowBlank="true" errorStyle="stop" operator="between" showDropDown="false" showErrorMessage="true" showInputMessage="true" sqref="C12" type="list">
      <formula1>$AI$12:$AL$12</formula1>
      <formula2>0</formula2>
    </dataValidation>
    <dataValidation allowBlank="true" errorStyle="stop" operator="between" showDropDown="false" showErrorMessage="true" showInputMessage="true" sqref="C7" type="list">
      <formula1>$AI$7:$AJ$7</formula1>
      <formula2>0</formula2>
    </dataValidation>
    <dataValidation allowBlank="true" errorStyle="stop" operator="between" showDropDown="false" showErrorMessage="true" showInputMessage="true" sqref="C6" type="list">
      <formula1>$AI$6:$AJ$6</formula1>
      <formula2>0</formula2>
    </dataValidation>
    <dataValidation allowBlank="true" errorStyle="stop" operator="between" showDropDown="false" showErrorMessage="true" showInputMessage="true" sqref="C18" type="list">
      <formula1>$AI$18:$AJ$18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9" type="list">
      <formula1>$A$2:$A$3</formula1>
      <formula2>0</formula2>
    </dataValidation>
    <dataValidation allowBlank="true" errorStyle="stop" operator="between" showDropDown="false" showErrorMessage="true" showInputMessage="true" sqref="C13" type="list">
      <formula1>$AI$13:$AJ$13</formula1>
      <formula2>0</formula2>
    </dataValidation>
    <dataValidation allowBlank="true" errorStyle="stop" operator="between" showDropDown="false" showErrorMessage="true" showInputMessage="true" sqref="C19" type="list">
      <formula1>$AI$1:$AI$2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E699"/>
    <pageSetUpPr fitToPage="false"/>
  </sheetPr>
  <dimension ref="A1:AV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" activeCellId="0" sqref="I1"/>
    </sheetView>
  </sheetViews>
  <sheetFormatPr defaultColWidth="9.1484375" defaultRowHeight="15" zeroHeight="false" outlineLevelRow="0" outlineLevelCol="1"/>
  <cols>
    <col collapsed="false" customWidth="true" hidden="false" outlineLevel="0" max="1" min="1" style="37" width="69.14"/>
    <col collapsed="false" customWidth="true" hidden="false" outlineLevel="0" max="2" min="2" style="38" width="68.71"/>
    <col collapsed="false" customWidth="true" hidden="false" outlineLevel="0" max="3" min="3" style="38" width="68.14"/>
    <col collapsed="false" customWidth="true" hidden="false" outlineLevel="0" max="5" min="4" style="39" width="13.42"/>
    <col collapsed="false" customWidth="true" hidden="false" outlineLevel="0" max="6" min="6" style="71" width="31.42"/>
    <col collapsed="false" customWidth="false" hidden="false" outlineLevel="0" max="8" min="7" style="71" width="9.14"/>
    <col collapsed="false" customWidth="true" hidden="true" outlineLevel="0" max="34" min="9" style="40" width="11.53"/>
    <col collapsed="false" customWidth="true" hidden="true" outlineLevel="1" max="35" min="35" style="40" width="65.42"/>
    <col collapsed="false" customWidth="true" hidden="true" outlineLevel="1" max="36" min="36" style="40" width="51"/>
    <col collapsed="false" customWidth="true" hidden="true" outlineLevel="1" max="38" min="37" style="40" width="11.53"/>
    <col collapsed="false" customWidth="true" hidden="true" outlineLevel="1" max="39" min="39" style="40" width="28.14"/>
    <col collapsed="false" customWidth="true" hidden="true" outlineLevel="1" max="40" min="40" style="40" width="13.42"/>
    <col collapsed="false" customWidth="true" hidden="true" outlineLevel="1" max="41" min="41" style="40" width="49.85"/>
    <col collapsed="false" customWidth="true" hidden="true" outlineLevel="0" max="42" min="42" style="40" width="36.86"/>
    <col collapsed="false" customWidth="true" hidden="true" outlineLevel="0" max="43" min="43" style="40" width="38.86"/>
    <col collapsed="false" customWidth="true" hidden="true" outlineLevel="0" max="44" min="44" style="40" width="35.43"/>
    <col collapsed="false" customWidth="true" hidden="true" outlineLevel="0" max="45" min="45" style="40" width="37.57"/>
    <col collapsed="false" customWidth="true" hidden="true" outlineLevel="0" max="46" min="46" style="40" width="29"/>
    <col collapsed="false" customWidth="true" hidden="true" outlineLevel="0" max="48" min="47" style="40" width="11.53"/>
    <col collapsed="false" customWidth="false" hidden="false" outlineLevel="0" max="16384" min="49" style="40" width="9.14"/>
  </cols>
  <sheetData>
    <row r="1" customFormat="false" ht="30.75" hidden="false" customHeight="true" outlineLevel="0" collapsed="false">
      <c r="A1" s="41" t="s">
        <v>15</v>
      </c>
      <c r="B1" s="42" t="s">
        <v>16</v>
      </c>
      <c r="C1" s="42" t="s">
        <v>17</v>
      </c>
      <c r="D1" s="42" t="s">
        <v>128</v>
      </c>
      <c r="E1" s="42" t="s">
        <v>129</v>
      </c>
      <c r="F1" s="41" t="s">
        <v>19</v>
      </c>
      <c r="AI1" s="40" t="str">
        <f aca="false">IF(E2="Да","Да","")</f>
        <v>Да</v>
      </c>
      <c r="AJ1" s="40" t="s">
        <v>20</v>
      </c>
    </row>
    <row r="2" customFormat="false" ht="38.25" hidden="false" customHeight="true" outlineLevel="0" collapsed="false">
      <c r="A2" s="43" t="s">
        <v>21</v>
      </c>
      <c r="B2" s="44" t="str">
        <f aca="false">IFERROR(VLOOKUP(A2,Данные2!A:AM,36,FALSE())," ")</f>
        <v>ГАНК-4СEx (Х) для определения: Кислота серная (Р)</v>
      </c>
      <c r="C2" s="44" t="str">
        <f aca="false">IFERROR(CONCATENATE(VLOOKUP(A2,Данные2!A:AM,26,FALSE())," мг/м3")," ")</f>
        <v>1 мг/м3</v>
      </c>
      <c r="D2" s="44" t="str">
        <f aca="false">IFERROR(VLOOKUP(A2,Данные2!A:AM,37,FALSE())," ")</f>
        <v>Х</v>
      </c>
      <c r="E2" s="44" t="str">
        <f aca="false">IFERROR(VLOOKUP(A2,Данные2!A:AN,40,FALSE())," ")</f>
        <v>Да</v>
      </c>
      <c r="F2" s="45"/>
      <c r="AI2" s="40" t="str">
        <f aca="false">IF(E2="Да","Нет","")</f>
        <v>Нет</v>
      </c>
      <c r="AJ2" s="40" t="s">
        <v>22</v>
      </c>
    </row>
    <row r="3" customFormat="false" ht="15" hidden="false" customHeight="false" outlineLevel="0" collapsed="false">
      <c r="A3" s="37" t="s">
        <v>23</v>
      </c>
      <c r="AI3" s="40" t="s">
        <v>24</v>
      </c>
      <c r="AP3" s="40" t="s">
        <v>25</v>
      </c>
      <c r="AQ3" s="40" t="s">
        <v>26</v>
      </c>
    </row>
    <row r="4" customFormat="false" ht="15" hidden="false" customHeight="false" outlineLevel="0" collapsed="false">
      <c r="A4" s="37" t="s">
        <v>27</v>
      </c>
      <c r="C4" s="41" t="s">
        <v>28</v>
      </c>
    </row>
    <row r="5" customFormat="false" ht="19.7" hidden="false" customHeight="false" outlineLevel="0" collapsed="false">
      <c r="A5" s="37" t="s">
        <v>29</v>
      </c>
      <c r="B5" s="46" t="s">
        <v>30</v>
      </c>
      <c r="C5" s="61" t="s">
        <v>130</v>
      </c>
      <c r="AI5" s="40" t="s">
        <v>32</v>
      </c>
      <c r="AJ5" s="40" t="s">
        <v>31</v>
      </c>
      <c r="AP5" s="40" t="str">
        <f aca="false">_xlfn.CONCAT(C5," и ",C6)</f>
        <v>от +5 до +50° С и Открытая площадка </v>
      </c>
      <c r="AQ5" s="40" t="s">
        <v>33</v>
      </c>
      <c r="AR5" s="40" t="s">
        <v>34</v>
      </c>
      <c r="AS5" s="40" t="s">
        <v>35</v>
      </c>
      <c r="AT5" s="40" t="s">
        <v>36</v>
      </c>
    </row>
    <row r="6" customFormat="false" ht="26.25" hidden="false" customHeight="true" outlineLevel="0" collapsed="false">
      <c r="A6" s="37" t="s">
        <v>37</v>
      </c>
      <c r="B6" s="46" t="s">
        <v>38</v>
      </c>
      <c r="C6" s="61" t="s">
        <v>39</v>
      </c>
      <c r="D6" s="72" t="str">
        <f aca="false">IF(C7=AJ7,"УТОЧНИТЬ ПОРОГ (не менее 1 ПДК р.з.)","")</f>
        <v>УТОЧНИТЬ ПОРОГ (не менее 1 ПДК р.з.)</v>
      </c>
      <c r="E6" s="72"/>
      <c r="AI6" s="40" t="s">
        <v>39</v>
      </c>
      <c r="AJ6" s="40" t="s">
        <v>40</v>
      </c>
    </row>
    <row r="7" customFormat="false" ht="19.7" hidden="false" customHeight="false" outlineLevel="0" collapsed="false">
      <c r="A7" s="37" t="s">
        <v>41</v>
      </c>
      <c r="B7" s="49" t="s">
        <v>131</v>
      </c>
      <c r="C7" s="73" t="s">
        <v>44</v>
      </c>
      <c r="D7" s="51"/>
      <c r="E7" s="51"/>
      <c r="F7" s="74" t="str">
        <f aca="false">IF(C15="ДА","Будет занято СЗО","")</f>
        <v/>
      </c>
      <c r="AI7" s="52" t="s">
        <v>43</v>
      </c>
      <c r="AJ7" s="40" t="s">
        <v>44</v>
      </c>
    </row>
    <row r="8" customFormat="false" ht="19.7" hidden="false" customHeight="false" outlineLevel="0" collapsed="false">
      <c r="A8" s="37" t="s">
        <v>45</v>
      </c>
      <c r="B8" s="46" t="s">
        <v>132</v>
      </c>
      <c r="C8" s="68" t="s">
        <v>48</v>
      </c>
      <c r="D8" s="75" t="str">
        <f aca="false">IF(C9=AJ9,"Уточнить кабельный ввод","")</f>
        <v>Уточнить кабельный ввод</v>
      </c>
      <c r="E8" s="75"/>
      <c r="AI8" s="40" t="s">
        <v>47</v>
      </c>
      <c r="AJ8" s="40" t="s">
        <v>48</v>
      </c>
    </row>
    <row r="9" customFormat="false" ht="19.7" hidden="false" customHeight="false" outlineLevel="0" collapsed="false">
      <c r="A9" s="37" t="s">
        <v>49</v>
      </c>
      <c r="B9" s="54" t="s">
        <v>50</v>
      </c>
      <c r="C9" s="68" t="s">
        <v>133</v>
      </c>
      <c r="D9" s="51"/>
      <c r="E9" s="51"/>
      <c r="AI9" s="40" t="s">
        <v>134</v>
      </c>
      <c r="AJ9" s="40" t="s">
        <v>133</v>
      </c>
    </row>
    <row r="10" customFormat="false" ht="19.7" hidden="false" customHeight="false" outlineLevel="0" collapsed="false">
      <c r="B10" s="76"/>
      <c r="C10" s="77"/>
      <c r="D10" s="75" t="str">
        <f aca="false">IF(C11=AJ11,"Уточнить кабельный ввод","")</f>
        <v>Уточнить кабельный ввод</v>
      </c>
      <c r="E10" s="75"/>
    </row>
    <row r="11" customFormat="false" ht="19.7" hidden="false" customHeight="false" outlineLevel="0" collapsed="false">
      <c r="B11" s="76" t="s">
        <v>135</v>
      </c>
      <c r="C11" s="77" t="s">
        <v>136</v>
      </c>
      <c r="D11" s="51"/>
      <c r="E11" s="51"/>
      <c r="AI11" s="40" t="s">
        <v>137</v>
      </c>
      <c r="AJ11" s="40" t="s">
        <v>136</v>
      </c>
    </row>
    <row r="12" customFormat="false" ht="15" hidden="false" customHeight="false" outlineLevel="0" collapsed="false">
      <c r="C12" s="55"/>
    </row>
    <row r="13" customFormat="false" ht="19.7" hidden="false" customHeight="false" outlineLevel="0" collapsed="false">
      <c r="A13" s="37" t="s">
        <v>53</v>
      </c>
      <c r="B13" s="56" t="s">
        <v>54</v>
      </c>
      <c r="C13" s="41" t="s">
        <v>55</v>
      </c>
      <c r="D13" s="53" t="str">
        <f aca="false">IF(C14="Шкаф ЩГК с СЗО ","Уточнить кабельный ввод","")</f>
        <v/>
      </c>
      <c r="E13" s="53"/>
      <c r="F13" s="41" t="s">
        <v>56</v>
      </c>
    </row>
    <row r="14" customFormat="false" ht="19.7" hidden="false" customHeight="false" outlineLevel="0" collapsed="false">
      <c r="B14" s="54" t="s">
        <v>57</v>
      </c>
      <c r="C14" s="68" t="s">
        <v>62</v>
      </c>
      <c r="D14" s="51"/>
      <c r="E14" s="51"/>
      <c r="F14" s="45"/>
      <c r="AI14" s="40" t="str">
        <f aca="false">IF(AP5=AQ5,AQ14,IF(AP5=AR5,AQ14,IF(AP5=AS5,AR14,IF(AP5=AT5,AS14,""))))</f>
        <v>Термостат ТС-1 на стойке с козырьком</v>
      </c>
      <c r="AJ14" s="40" t="str">
        <f aca="false">IF(AP5=AT5,AT14,"")</f>
        <v/>
      </c>
      <c r="AM14" s="40" t="s">
        <v>58</v>
      </c>
      <c r="AN14" s="40" t="s">
        <v>59</v>
      </c>
      <c r="AO14" s="40" t="s">
        <v>138</v>
      </c>
      <c r="AP14" s="40" t="s">
        <v>61</v>
      </c>
      <c r="AQ14" s="40" t="s">
        <v>62</v>
      </c>
      <c r="AR14" s="40" t="s">
        <v>63</v>
      </c>
      <c r="AS14" s="40" t="s">
        <v>139</v>
      </c>
      <c r="AT14" s="40" t="s">
        <v>66</v>
      </c>
    </row>
    <row r="15" customFormat="false" ht="19.7" hidden="false" customHeight="false" outlineLevel="0" collapsed="false">
      <c r="B15" s="54" t="str">
        <f aca="false">IF(OR(C14=AQ14,C14=AR14),"Питание ТС-1 (потребляемая мощность 110Вт)",IF(C14="Стойка СТМГ с распред.коробкой","Требуется ли установка СЗО на стойку (реле в этом случае будет занято СЗО)?",""))</f>
        <v>Питание ТС-1 (потребляемая мощность 110Вт)</v>
      </c>
      <c r="C15" s="68"/>
      <c r="AI15" s="40" t="str">
        <f aca="false">IF(B15="Питание ТС-1 (потребляемая мощность 110Вт)","220В (по умолчанию)",IF(B15="Требуется ли установка СЗО на стойку (реле в этом случае будет занято СЗО)?","Да",""))</f>
        <v>220В (по умолчанию)</v>
      </c>
      <c r="AJ15" s="40" t="str">
        <f aca="false">IF(B15="Питание ТС-1 (потребляемая мощность 110Вт)","24В",IF(B15="Требуется ли установка СЗО на стойку (реле в этом случае будет занято СЗО)?","Нет",""))</f>
        <v>24В</v>
      </c>
    </row>
    <row r="16" customFormat="false" ht="42.75" hidden="false" customHeight="true" outlineLevel="0" collapsed="false">
      <c r="A16" s="37" t="s">
        <v>68</v>
      </c>
      <c r="B16" s="54" t="s">
        <v>69</v>
      </c>
      <c r="C16" s="68" t="s">
        <v>71</v>
      </c>
      <c r="AI16" s="40" t="s">
        <v>70</v>
      </c>
      <c r="AJ16" s="40" t="s">
        <v>71</v>
      </c>
      <c r="AK16" s="40" t="s">
        <v>72</v>
      </c>
    </row>
    <row r="17" customFormat="false" ht="32.8" hidden="false" customHeight="false" outlineLevel="0" collapsed="false">
      <c r="A17" s="37" t="s">
        <v>79</v>
      </c>
      <c r="B17" s="54" t="str">
        <f aca="false">IF(D2="Х","запасная хим кассета (реккомендуется в случае возможных частых первышениях ПДК)","")</f>
        <v>запасная хим кассета (реккомендуется в случае возможных частых первышениях ПДК)</v>
      </c>
      <c r="C17" s="68" t="s">
        <v>81</v>
      </c>
      <c r="AI17" s="40" t="str">
        <f aca="false">IF(D2="Х","Требуется","")</f>
        <v>Требуется</v>
      </c>
      <c r="AJ17" s="40" t="str">
        <f aca="false">IF(D2="Х","Не требуется","")</f>
        <v>Не требуется</v>
      </c>
    </row>
    <row r="18" customFormat="false" ht="19.7" hidden="false" customHeight="false" outlineLevel="0" collapsed="false">
      <c r="A18" s="37" t="s">
        <v>86</v>
      </c>
      <c r="B18" s="54"/>
      <c r="C18" s="78"/>
    </row>
    <row r="19" customFormat="false" ht="19.7" hidden="false" customHeight="false" outlineLevel="0" collapsed="false">
      <c r="B19" s="54" t="s">
        <v>87</v>
      </c>
      <c r="C19" s="57"/>
    </row>
    <row r="20" customFormat="false" ht="32.8" hidden="false" customHeight="false" outlineLevel="0" collapsed="false">
      <c r="A20" s="37" t="s">
        <v>88</v>
      </c>
      <c r="B20" s="79" t="str">
        <f aca="false">IF(E2="ДА","Требуется ли расширение системы датчиками разлива СР-4?","")</f>
        <v>Требуется ли расширение системы датчиками разлива СР-4?</v>
      </c>
      <c r="C20" s="57" t="s">
        <v>20</v>
      </c>
      <c r="F20" s="45"/>
    </row>
    <row r="21" customFormat="false" ht="15" hidden="false" customHeight="false" outlineLevel="0" collapsed="false">
      <c r="A21" s="37" t="s">
        <v>89</v>
      </c>
    </row>
    <row r="22" customFormat="false" ht="15" hidden="false" customHeight="false" outlineLevel="0" collapsed="false">
      <c r="A22" s="37" t="s">
        <v>123</v>
      </c>
    </row>
    <row r="23" customFormat="false" ht="15" hidden="false" customHeight="false" outlineLevel="0" collapsed="false">
      <c r="A23" s="37" t="s">
        <v>124</v>
      </c>
    </row>
    <row r="24" customFormat="false" ht="19.7" hidden="false" customHeight="false" outlineLevel="0" collapsed="false">
      <c r="A24" s="37" t="s">
        <v>125</v>
      </c>
      <c r="B24" s="56" t="s">
        <v>92</v>
      </c>
      <c r="C24" s="41" t="s">
        <v>93</v>
      </c>
    </row>
    <row r="25" customFormat="false" ht="19.7" hidden="false" customHeight="false" outlineLevel="0" collapsed="false">
      <c r="A25" s="37" t="s">
        <v>126</v>
      </c>
      <c r="B25" s="54" t="s">
        <v>95</v>
      </c>
      <c r="C25" s="45"/>
    </row>
    <row r="26" customFormat="false" ht="19.7" hidden="false" customHeight="false" outlineLevel="0" collapsed="false">
      <c r="A26" s="37" t="s">
        <v>90</v>
      </c>
      <c r="B26" s="54" t="s">
        <v>97</v>
      </c>
      <c r="C26" s="45"/>
    </row>
    <row r="27" customFormat="false" ht="19.7" hidden="false" customHeight="false" outlineLevel="0" collapsed="false">
      <c r="A27" s="37" t="s">
        <v>91</v>
      </c>
      <c r="B27" s="54" t="s">
        <v>99</v>
      </c>
      <c r="C27" s="45"/>
    </row>
    <row r="28" customFormat="false" ht="19.7" hidden="false" customHeight="false" outlineLevel="0" collapsed="false">
      <c r="A28" s="37" t="s">
        <v>94</v>
      </c>
      <c r="B28" s="54" t="s">
        <v>101</v>
      </c>
      <c r="C28" s="45"/>
    </row>
    <row r="29" customFormat="false" ht="19.7" hidden="false" customHeight="false" outlineLevel="0" collapsed="false">
      <c r="A29" s="37" t="s">
        <v>96</v>
      </c>
      <c r="B29" s="54" t="s">
        <v>103</v>
      </c>
      <c r="C29" s="45"/>
    </row>
    <row r="30" customFormat="false" ht="19.7" hidden="false" customHeight="false" outlineLevel="0" collapsed="false">
      <c r="A30" s="37" t="s">
        <v>98</v>
      </c>
      <c r="B30" s="54" t="s">
        <v>105</v>
      </c>
      <c r="C30" s="45"/>
    </row>
    <row r="31" customFormat="false" ht="19.7" hidden="false" customHeight="false" outlineLevel="0" collapsed="false">
      <c r="A31" s="37" t="s">
        <v>127</v>
      </c>
      <c r="B31" s="54" t="s">
        <v>107</v>
      </c>
      <c r="C31" s="45"/>
    </row>
    <row r="32" customFormat="false" ht="15" hidden="false" customHeight="false" outlineLevel="0" collapsed="false">
      <c r="A32" s="37" t="s">
        <v>100</v>
      </c>
    </row>
    <row r="33" s="52" customFormat="true" ht="15" hidden="false" customHeight="false" outlineLevel="0" collapsed="false">
      <c r="A33" s="37" t="s">
        <v>102</v>
      </c>
      <c r="B33" s="38"/>
      <c r="C33" s="38"/>
      <c r="D33" s="39"/>
      <c r="E33" s="39"/>
      <c r="F33" s="71"/>
      <c r="G33" s="71"/>
      <c r="H33" s="71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="52" customFormat="true" ht="15" hidden="false" customHeight="false" outlineLevel="0" collapsed="false">
      <c r="A34" s="37" t="s">
        <v>104</v>
      </c>
      <c r="B34" s="38"/>
      <c r="C34" s="38"/>
      <c r="D34" s="39"/>
      <c r="E34" s="39"/>
      <c r="F34" s="71"/>
      <c r="G34" s="71"/>
      <c r="H34" s="71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</row>
    <row r="35" s="52" customFormat="true" ht="15" hidden="false" customHeight="false" outlineLevel="0" collapsed="false">
      <c r="A35" s="37" t="s">
        <v>106</v>
      </c>
      <c r="B35" s="38"/>
      <c r="C35" s="38"/>
      <c r="D35" s="39"/>
      <c r="E35" s="39"/>
      <c r="F35" s="71"/>
      <c r="G35" s="71"/>
      <c r="H35" s="71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</row>
    <row r="36" s="52" customFormat="true" ht="15" hidden="false" customHeight="false" outlineLevel="0" collapsed="false">
      <c r="A36" s="37" t="s">
        <v>108</v>
      </c>
      <c r="B36" s="38"/>
      <c r="C36" s="38"/>
      <c r="D36" s="39"/>
      <c r="E36" s="39"/>
      <c r="F36" s="71"/>
      <c r="G36" s="71"/>
      <c r="H36" s="71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</row>
    <row r="37" s="52" customFormat="true" ht="15" hidden="false" customHeight="false" outlineLevel="0" collapsed="false">
      <c r="A37" s="37" t="s">
        <v>109</v>
      </c>
      <c r="B37" s="38"/>
      <c r="C37" s="38"/>
      <c r="D37" s="39"/>
      <c r="E37" s="39"/>
      <c r="F37" s="71"/>
      <c r="G37" s="71"/>
      <c r="H37" s="71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</row>
    <row r="38" s="52" customFormat="true" ht="15" hidden="false" customHeight="false" outlineLevel="0" collapsed="false">
      <c r="A38" s="37" t="s">
        <v>110</v>
      </c>
      <c r="B38" s="38"/>
      <c r="C38" s="38"/>
      <c r="D38" s="39"/>
      <c r="E38" s="39"/>
      <c r="F38" s="71"/>
      <c r="G38" s="71"/>
      <c r="H38" s="71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</row>
    <row r="39" s="52" customFormat="true" ht="15" hidden="false" customHeight="false" outlineLevel="0" collapsed="false">
      <c r="A39" s="37" t="s">
        <v>111</v>
      </c>
      <c r="B39" s="38"/>
      <c r="C39" s="38"/>
      <c r="D39" s="39"/>
      <c r="E39" s="39"/>
      <c r="F39" s="71"/>
      <c r="G39" s="71"/>
      <c r="H39" s="71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</row>
    <row r="40" s="52" customFormat="true" ht="15" hidden="false" customHeight="false" outlineLevel="0" collapsed="false">
      <c r="A40" s="37" t="s">
        <v>112</v>
      </c>
      <c r="B40" s="38"/>
      <c r="C40" s="38"/>
      <c r="D40" s="39"/>
      <c r="E40" s="39"/>
      <c r="F40" s="71"/>
      <c r="G40" s="71"/>
      <c r="H40" s="71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</row>
    <row r="41" s="52" customFormat="true" ht="15" hidden="false" customHeight="false" outlineLevel="0" collapsed="false">
      <c r="A41" s="37" t="s">
        <v>113</v>
      </c>
      <c r="B41" s="38"/>
      <c r="C41" s="38"/>
      <c r="D41" s="39"/>
      <c r="E41" s="39"/>
      <c r="F41" s="71"/>
      <c r="G41" s="71"/>
      <c r="H41" s="71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</row>
  </sheetData>
  <mergeCells count="8">
    <mergeCell ref="D6:E6"/>
    <mergeCell ref="D7:E7"/>
    <mergeCell ref="D8:E8"/>
    <mergeCell ref="D9:E9"/>
    <mergeCell ref="D10:E10"/>
    <mergeCell ref="D11:E11"/>
    <mergeCell ref="D13:E13"/>
    <mergeCell ref="D14:E14"/>
  </mergeCells>
  <conditionalFormatting sqref="A1">
    <cfRule type="expression" priority="2" aboveAverage="0" equalAverage="0" bottom="0" percent="0" rank="0" text="" dxfId="81">
      <formula>$B$2="НЕТ"</formula>
    </cfRule>
  </conditionalFormatting>
  <conditionalFormatting sqref="C19">
    <cfRule type="cellIs" priority="3" operator="greaterThan" aboveAverage="0" equalAverage="0" bottom="0" percent="0" rank="0" text="" dxfId="82">
      <formula>0</formula>
    </cfRule>
  </conditionalFormatting>
  <conditionalFormatting sqref="B19:C19">
    <cfRule type="expression" priority="4" aboveAverage="0" equalAverage="0" bottom="0" percent="0" rank="0" text="" dxfId="83">
      <formula>$B$2="НЕТ"</formula>
    </cfRule>
  </conditionalFormatting>
  <conditionalFormatting sqref="B28:C28">
    <cfRule type="expression" priority="5" aboveAverage="0" equalAverage="0" bottom="0" percent="0" rank="0" text="" dxfId="84">
      <formula>$B$2="НЕТ"</formula>
    </cfRule>
  </conditionalFormatting>
  <conditionalFormatting sqref="C28">
    <cfRule type="cellIs" priority="6" operator="greaterThan" aboveAverage="0" equalAverage="0" bottom="0" percent="0" rank="0" text="" dxfId="85">
      <formula>0</formula>
    </cfRule>
  </conditionalFormatting>
  <conditionalFormatting sqref="B31">
    <cfRule type="expression" priority="7" aboveAverage="0" equalAverage="0" bottom="0" percent="0" rank="0" text="" dxfId="86">
      <formula>$B$2="НЕТ"</formula>
    </cfRule>
  </conditionalFormatting>
  <conditionalFormatting sqref="B24">
    <cfRule type="expression" priority="8" aboveAverage="0" equalAverage="0" bottom="0" percent="0" rank="0" text="" dxfId="87">
      <formula>$B$2="НЕТ"</formula>
    </cfRule>
  </conditionalFormatting>
  <conditionalFormatting sqref="C24">
    <cfRule type="expression" priority="9" aboveAverage="0" equalAverage="0" bottom="0" percent="0" rank="0" text="" dxfId="88">
      <formula>$B$2="НЕТ"</formula>
    </cfRule>
  </conditionalFormatting>
  <conditionalFormatting sqref="B29:B30 B25:C27 C29:C31">
    <cfRule type="expression" priority="10" aboveAverage="0" equalAverage="0" bottom="0" percent="0" rank="0" text="" dxfId="89">
      <formula>$B$2="НЕТ"</formula>
    </cfRule>
  </conditionalFormatting>
  <conditionalFormatting sqref="C25:C27 C29:C31">
    <cfRule type="cellIs" priority="11" operator="greaterThan" aboveAverage="0" equalAverage="0" bottom="0" percent="0" rank="0" text="" dxfId="90">
      <formula>0</formula>
    </cfRule>
  </conditionalFormatting>
  <conditionalFormatting sqref="F14">
    <cfRule type="expression" priority="12" aboveAverage="0" equalAverage="0" bottom="0" percent="0" rank="0" text="" dxfId="91">
      <formula>$B$2="НЕТ"</formula>
    </cfRule>
  </conditionalFormatting>
  <conditionalFormatting sqref="F14">
    <cfRule type="cellIs" priority="13" operator="greaterThan" aboveAverage="0" equalAverage="0" bottom="0" percent="0" rank="0" text="" dxfId="92">
      <formula>0</formula>
    </cfRule>
  </conditionalFormatting>
  <conditionalFormatting sqref="F13">
    <cfRule type="expression" priority="14" aboveAverage="0" equalAverage="0" bottom="0" percent="0" rank="0" text="" dxfId="93">
      <formula>$B$2="НЕТ"</formula>
    </cfRule>
  </conditionalFormatting>
  <conditionalFormatting sqref="F2">
    <cfRule type="expression" priority="15" aboveAverage="0" equalAverage="0" bottom="0" percent="0" rank="0" text="" dxfId="94">
      <formula>$B$2="НЕТ"</formula>
    </cfRule>
  </conditionalFormatting>
  <conditionalFormatting sqref="F2">
    <cfRule type="cellIs" priority="16" operator="greaterThan" aboveAverage="0" equalAverage="0" bottom="0" percent="0" rank="0" text="" dxfId="95">
      <formula>0</formula>
    </cfRule>
  </conditionalFormatting>
  <conditionalFormatting sqref="F1">
    <cfRule type="expression" priority="17" aboveAverage="0" equalAverage="0" bottom="0" percent="0" rank="0" text="" dxfId="96">
      <formula>$B$2="НЕТ"</formula>
    </cfRule>
  </conditionalFormatting>
  <conditionalFormatting sqref="D10">
    <cfRule type="containsText" priority="18" operator="containsText" aboveAverage="0" equalAverage="0" bottom="0" percent="0" rank="0" text="ввод" dxfId="97">
      <formula>NOT(ISERROR(SEARCH("ввод",D10)))</formula>
    </cfRule>
  </conditionalFormatting>
  <conditionalFormatting sqref="C20">
    <cfRule type="cellIs" priority="19" operator="greaterThan" aboveAverage="0" equalAverage="0" bottom="0" percent="0" rank="0" text="" dxfId="98">
      <formula>0</formula>
    </cfRule>
  </conditionalFormatting>
  <conditionalFormatting sqref="C20">
    <cfRule type="expression" priority="20" aboveAverage="0" equalAverage="0" bottom="0" percent="0" rank="0" text="" dxfId="99">
      <formula>$B$2="НЕТ"</formula>
    </cfRule>
  </conditionalFormatting>
  <conditionalFormatting sqref="F20">
    <cfRule type="expression" priority="21" aboveAverage="0" equalAverage="0" bottom="0" percent="0" rank="0" text="" dxfId="100">
      <formula>$B$2="НЕТ"</formula>
    </cfRule>
  </conditionalFormatting>
  <conditionalFormatting sqref="F20">
    <cfRule type="cellIs" priority="22" operator="greaterThan" aboveAverage="0" equalAverage="0" bottom="0" percent="0" rank="0" text="" dxfId="101">
      <formula>0</formula>
    </cfRule>
  </conditionalFormatting>
  <conditionalFormatting sqref="B20 D20:E20">
    <cfRule type="expression" priority="23" aboveAverage="0" equalAverage="0" bottom="0" percent="0" rank="0" text="" dxfId="102">
      <formula>$B$2="НЕТ"</formula>
    </cfRule>
  </conditionalFormatting>
  <conditionalFormatting sqref="E2">
    <cfRule type="cellIs" priority="24" operator="greaterThan" aboveAverage="0" equalAverage="0" bottom="0" percent="0" rank="0" text="" dxfId="103">
      <formula>0</formula>
    </cfRule>
  </conditionalFormatting>
  <conditionalFormatting sqref="F7">
    <cfRule type="containsText" priority="25" operator="containsText" aboveAverage="0" equalAverage="0" bottom="0" percent="0" rank="0" text="СЗО" dxfId="104">
      <formula>NOT(ISERROR(SEARCH("СЗО",F7)))</formula>
    </cfRule>
  </conditionalFormatting>
  <conditionalFormatting sqref="D2">
    <cfRule type="cellIs" priority="26" operator="greaterThan" aboveAverage="0" equalAverage="0" bottom="0" percent="0" rank="0" text="" dxfId="105">
      <formula>0</formula>
    </cfRule>
  </conditionalFormatting>
  <conditionalFormatting sqref="D11">
    <cfRule type="expression" priority="27" aboveAverage="0" equalAverage="0" bottom="0" percent="0" rank="0" text="" dxfId="106">
      <formula>$B$2="НЕТ"</formula>
    </cfRule>
  </conditionalFormatting>
  <conditionalFormatting sqref="D11">
    <cfRule type="expression" priority="28" aboveAverage="0" equalAverage="0" bottom="0" percent="0" rank="0" text="" dxfId="107">
      <formula>$C$11=$AJ$11</formula>
    </cfRule>
  </conditionalFormatting>
  <conditionalFormatting sqref="C15">
    <cfRule type="expression" priority="29" aboveAverage="0" equalAverage="0" bottom="0" percent="0" rank="0" text="" dxfId="108">
      <formula>$B$15=""</formula>
    </cfRule>
    <cfRule type="cellIs" priority="30" operator="greaterThan" aboveAverage="0" equalAverage="0" bottom="0" percent="0" rank="0" text="" dxfId="109">
      <formula>0</formula>
    </cfRule>
  </conditionalFormatting>
  <conditionalFormatting sqref="B3:E5 B6:D7 B12:E18 B11:C11 B21:E21 B8:E10 D22:E22 D19:E19">
    <cfRule type="expression" priority="31" aboveAverage="0" equalAverage="0" bottom="0" percent="0" rank="0" text="" dxfId="110">
      <formula>$B$2="НЕТ"</formula>
    </cfRule>
  </conditionalFormatting>
  <conditionalFormatting sqref="B2">
    <cfRule type="containsText" priority="32" operator="containsText" aboveAverage="0" equalAverage="0" bottom="0" percent="0" rank="0" text="Нет" dxfId="111">
      <formula>NOT(ISERROR(SEARCH("Нет",B2)))</formula>
    </cfRule>
  </conditionalFormatting>
  <conditionalFormatting sqref="D14">
    <cfRule type="expression" priority="33" aboveAverage="0" equalAverage="0" bottom="0" percent="0" rank="0" text="" dxfId="112">
      <formula>$C$14="Шкаф ЩГК с СЗО "</formula>
    </cfRule>
  </conditionalFormatting>
  <conditionalFormatting sqref="D13">
    <cfRule type="containsText" priority="34" operator="containsText" aboveAverage="0" equalAverage="0" bottom="0" percent="0" rank="0" text="ввод" dxfId="113">
      <formula>NOT(ISERROR(SEARCH("ввод",D13)))</formula>
    </cfRule>
  </conditionalFormatting>
  <conditionalFormatting sqref="D9:D10">
    <cfRule type="expression" priority="35" aboveAverage="0" equalAverage="0" bottom="0" percent="0" rank="0" text="" dxfId="114">
      <formula>$C$9=$AJ$9</formula>
    </cfRule>
  </conditionalFormatting>
  <conditionalFormatting sqref="D8">
    <cfRule type="containsText" priority="36" operator="containsText" aboveAverage="0" equalAverage="0" bottom="0" percent="0" rank="0" text="ввод" dxfId="115">
      <formula>NOT(ISERROR(SEARCH("ввод",D8)))</formula>
    </cfRule>
  </conditionalFormatting>
  <conditionalFormatting sqref="D7">
    <cfRule type="expression" priority="37" aboveAverage="0" equalAverage="0" bottom="0" percent="0" rank="0" text="" dxfId="116">
      <formula>$C$7=$AJ$7</formula>
    </cfRule>
  </conditionalFormatting>
  <conditionalFormatting sqref="D6">
    <cfRule type="containsText" priority="38" operator="containsText" aboveAverage="0" equalAverage="0" bottom="0" percent="0" rank="0" text="ПОРОГ" dxfId="117">
      <formula>NOT(ISERROR(SEARCH("ПОРОГ",D6)))</formula>
    </cfRule>
  </conditionalFormatting>
  <conditionalFormatting sqref="C17">
    <cfRule type="cellIs" priority="39" operator="greaterThan" aboveAverage="0" equalAverage="0" bottom="0" percent="0" rank="0" text="" dxfId="118">
      <formula>0</formula>
    </cfRule>
  </conditionalFormatting>
  <conditionalFormatting sqref="C16">
    <cfRule type="cellIs" priority="40" operator="greaterThan" aboveAverage="0" equalAverage="0" bottom="0" percent="0" rank="0" text="" dxfId="119">
      <formula>0</formula>
    </cfRule>
  </conditionalFormatting>
  <conditionalFormatting sqref="C14">
    <cfRule type="cellIs" priority="41" operator="greaterThan" aboveAverage="0" equalAverage="0" bottom="0" percent="0" rank="0" text="" dxfId="120">
      <formula>0</formula>
    </cfRule>
  </conditionalFormatting>
  <conditionalFormatting sqref="C8">
    <cfRule type="cellIs" priority="42" operator="greaterThan" aboveAverage="0" equalAverage="0" bottom="0" percent="0" rank="0" text="" dxfId="121">
      <formula>0</formula>
    </cfRule>
  </conditionalFormatting>
  <conditionalFormatting sqref="A2:C2 C5:C7 C9:C11">
    <cfRule type="cellIs" priority="43" operator="greaterThan" aboveAverage="0" equalAverage="0" bottom="0" percent="0" rank="0" text="" dxfId="122">
      <formula>0</formula>
    </cfRule>
  </conditionalFormatting>
  <dataValidations count="12">
    <dataValidation allowBlank="true" errorStyle="stop" operator="between" showDropDown="false" showErrorMessage="true" showInputMessage="true" sqref="C15" type="list">
      <formula1>$AI$15:$AJ$15</formula1>
      <formula2>0</formula2>
    </dataValidation>
    <dataValidation allowBlank="true" errorStyle="stop" operator="between" showDropDown="false" showErrorMessage="true" showInputMessage="true" sqref="C7" type="list">
      <formula1>$AI$7:$AJ$7</formula1>
      <formula2>0</formula2>
    </dataValidation>
    <dataValidation allowBlank="true" errorStyle="stop" operator="between" showDropDown="false" showErrorMessage="true" showInputMessage="true" sqref="C6" type="list">
      <formula1>$AI$6:$AJ$6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5" type="list">
      <formula1>$AI$5:$AJ$5</formula1>
      <formula2>0</formula2>
    </dataValidation>
    <dataValidation allowBlank="true" errorStyle="stop" operator="between" showDropDown="false" showErrorMessage="true" showInputMessage="true" sqref="C17" type="list">
      <formula1>$AI$17:$AJ$17</formula1>
      <formula2>0</formula2>
    </dataValidation>
    <dataValidation allowBlank="true" errorStyle="stop" operator="between" showDropDown="false" showErrorMessage="true" showInputMessage="true" sqref="C9:C10" type="list">
      <formula1>$AI$9:$AJ$9</formula1>
      <formula2>0</formula2>
    </dataValidation>
    <dataValidation allowBlank="true" errorStyle="stop" operator="between" showDropDown="false" showErrorMessage="true" showInputMessage="true" sqref="C20" type="list">
      <formula1>$AI$1:$AI$2</formula1>
      <formula2>0</formula2>
    </dataValidation>
    <dataValidation allowBlank="true" errorStyle="stop" operator="between" showDropDown="false" showErrorMessage="true" showInputMessage="true" sqref="C19" type="list">
      <formula1>$AJ$1:$AJ$2</formula1>
      <formula2>0</formula2>
    </dataValidation>
    <dataValidation allowBlank="true" errorStyle="stop" operator="between" showDropDown="false" showErrorMessage="true" showInputMessage="true" sqref="C16" type="list">
      <formula1>$AI$16:$AK$16</formula1>
      <formula2>0</formula2>
    </dataValidation>
    <dataValidation allowBlank="true" errorStyle="stop" operator="between" showDropDown="false" showErrorMessage="true" showInputMessage="true" sqref="C11" type="list">
      <formula1>$AI$11:$AJ$11</formula1>
      <formula2>0</formula2>
    </dataValidation>
    <dataValidation allowBlank="true" errorStyle="stop" operator="between" showDropDown="false" showErrorMessage="true" showInputMessage="true" sqref="C14" type="list">
      <formula1>$AI$14:$AJ$14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B183"/>
    <pageSetUpPr fitToPage="false"/>
  </sheetPr>
  <dimension ref="A1:AU4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9" activeCellId="0" sqref="E19"/>
    </sheetView>
  </sheetViews>
  <sheetFormatPr defaultColWidth="9.1484375" defaultRowHeight="15" zeroHeight="false" outlineLevelRow="0" outlineLevelCol="0"/>
  <cols>
    <col collapsed="false" customWidth="true" hidden="false" outlineLevel="0" max="1" min="1" style="37" width="69.14"/>
    <col collapsed="false" customWidth="true" hidden="false" outlineLevel="0" max="2" min="2" style="38" width="63.71"/>
    <col collapsed="false" customWidth="true" hidden="false" outlineLevel="0" max="3" min="3" style="38" width="60.42"/>
    <col collapsed="false" customWidth="true" hidden="false" outlineLevel="0" max="5" min="4" style="39" width="27.71"/>
    <col collapsed="false" customWidth="true" hidden="false" outlineLevel="0" max="6" min="6" style="80" width="31.42"/>
    <col collapsed="false" customWidth="true" hidden="true" outlineLevel="0" max="34" min="7" style="40" width="9.29"/>
    <col collapsed="false" customWidth="true" hidden="true" outlineLevel="0" max="39" min="35" style="40" width="28"/>
    <col collapsed="false" customWidth="true" hidden="true" outlineLevel="0" max="52" min="40" style="40" width="9.29"/>
    <col collapsed="false" customWidth="true" hidden="false" outlineLevel="0" max="59" min="53" style="40" width="9.29"/>
    <col collapsed="false" customWidth="false" hidden="false" outlineLevel="0" max="16384" min="60" style="4" width="9.14"/>
  </cols>
  <sheetData>
    <row r="1" customFormat="false" ht="30.75" hidden="false" customHeight="true" outlineLevel="0" collapsed="false">
      <c r="A1" s="41" t="s">
        <v>15</v>
      </c>
      <c r="B1" s="42" t="s">
        <v>17</v>
      </c>
      <c r="C1" s="42" t="s">
        <v>140</v>
      </c>
      <c r="D1" s="42" t="s">
        <v>141</v>
      </c>
      <c r="E1" s="42" t="s">
        <v>18</v>
      </c>
      <c r="F1" s="41" t="s">
        <v>142</v>
      </c>
      <c r="AI1" s="40" t="s">
        <v>18</v>
      </c>
      <c r="AJ1" s="40" t="n">
        <f aca="false">COUNTIF(E2:E5,"Да")</f>
        <v>1</v>
      </c>
      <c r="AK1" s="40" t="str">
        <f aca="false">IF(AJ1&gt;0,"Да","")</f>
        <v>Да</v>
      </c>
      <c r="AL1" s="40" t="str">
        <f aca="false">IF(AJ1&gt;0,"Нет","")</f>
        <v>Нет</v>
      </c>
    </row>
    <row r="2" customFormat="false" ht="38.25" hidden="false" customHeight="true" outlineLevel="0" collapsed="false">
      <c r="A2" s="43" t="s">
        <v>143</v>
      </c>
      <c r="B2" s="44" t="str">
        <f aca="false">IFERROR(CONCATENATE(VLOOKUP(A2,Данные2!A:AM,26,FALSE())," мг/м3")," ")</f>
        <v>2 мг/м3</v>
      </c>
      <c r="C2" s="44" t="str">
        <f aca="false">IFERROR(VLOOKUP(A2,Данные2!A:AM,37,FALSE())," ")</f>
        <v>Д</v>
      </c>
      <c r="D2" s="44" t="n">
        <f aca="false">COUNTIF(C2:C5,"Х")</f>
        <v>1</v>
      </c>
      <c r="E2" s="44" t="str">
        <f aca="false">IFERROR(VLOOKUP(A2,Данные2!A:AN,40,FALSE())," ")</f>
        <v>Нет</v>
      </c>
      <c r="F2" s="45"/>
    </row>
    <row r="3" customFormat="false" ht="38.25" hidden="false" customHeight="true" outlineLevel="0" collapsed="false">
      <c r="A3" s="43" t="s">
        <v>21</v>
      </c>
      <c r="B3" s="44" t="str">
        <f aca="false">IFERROR(CONCATENATE(VLOOKUP(A3,Данные2!A:AM,26,FALSE())," мг/м3")," ")</f>
        <v>1 мг/м3</v>
      </c>
      <c r="C3" s="44" t="str">
        <f aca="false">IFERROR(VLOOKUP(A3,Данные2!A:AM,37,FALSE())," ")</f>
        <v>Х</v>
      </c>
      <c r="D3" s="42" t="s">
        <v>144</v>
      </c>
      <c r="E3" s="44" t="str">
        <f aca="false">IFERROR(VLOOKUP(A3,Данные2!A:AN,40,FALSE())," ")</f>
        <v>Да</v>
      </c>
    </row>
    <row r="4" customFormat="false" ht="38.25" hidden="false" customHeight="true" outlineLevel="0" collapsed="false">
      <c r="A4" s="43" t="s">
        <v>145</v>
      </c>
      <c r="B4" s="44" t="str">
        <f aca="false">IFERROR(CONCATENATE(VLOOKUP(A4,Данные2!A:AM,26,FALSE())," мг/м3")," ")</f>
        <v>5 мг/м3</v>
      </c>
      <c r="C4" s="44" t="str">
        <f aca="false">IFERROR(VLOOKUP(A4,Данные2!A:AM,37,FALSE())," ")</f>
        <v>Д</v>
      </c>
      <c r="D4" s="44" t="n">
        <f aca="false">COUNTIF(C2:C5,"Д")</f>
        <v>3</v>
      </c>
      <c r="E4" s="44" t="str">
        <f aca="false">IFERROR(VLOOKUP(A4,Данные2!A:AN,40,FALSE())," ")</f>
        <v>Нет</v>
      </c>
    </row>
    <row r="5" customFormat="false" ht="38.25" hidden="false" customHeight="true" outlineLevel="0" collapsed="false">
      <c r="A5" s="43" t="s">
        <v>146</v>
      </c>
      <c r="B5" s="44" t="str">
        <f aca="false">IFERROR(CONCATENATE(VLOOKUP(A5,Данные2!A:AM,26,FALSE())," мг/м3")," ")</f>
        <v>1 мг/м3</v>
      </c>
      <c r="C5" s="44" t="str">
        <f aca="false">IFERROR(VLOOKUP(A5,Данные2!A:AM,37,FALSE())," ")</f>
        <v>Д</v>
      </c>
      <c r="E5" s="44" t="str">
        <f aca="false">IFERROR(VLOOKUP(A5,Данные2!A:AN,40,FALSE())," ")</f>
        <v>Нет</v>
      </c>
    </row>
    <row r="6" customFormat="false" ht="15" hidden="false" customHeight="false" outlineLevel="0" collapsed="false">
      <c r="A6" s="37" t="s">
        <v>23</v>
      </c>
      <c r="AI6" s="40" t="s">
        <v>24</v>
      </c>
      <c r="AP6" s="40" t="s">
        <v>25</v>
      </c>
      <c r="AQ6" s="40" t="s">
        <v>26</v>
      </c>
    </row>
    <row r="7" customFormat="false" ht="15" hidden="false" customHeight="false" outlineLevel="0" collapsed="false">
      <c r="A7" s="37" t="s">
        <v>27</v>
      </c>
      <c r="C7" s="41" t="s">
        <v>147</v>
      </c>
    </row>
    <row r="8" customFormat="false" ht="19.7" hidden="false" customHeight="false" outlineLevel="0" collapsed="false">
      <c r="A8" s="37" t="s">
        <v>29</v>
      </c>
      <c r="B8" s="46" t="s">
        <v>30</v>
      </c>
      <c r="C8" s="61" t="s">
        <v>31</v>
      </c>
      <c r="AI8" s="40" t="s">
        <v>32</v>
      </c>
      <c r="AJ8" s="40" t="s">
        <v>31</v>
      </c>
      <c r="AP8" s="40" t="str">
        <f aca="false">_xlfn.CONCAT(C8," и ",C9)</f>
        <v>от - 50 до + 50 ° С и Открытая площадка </v>
      </c>
      <c r="AQ8" s="40" t="s">
        <v>33</v>
      </c>
      <c r="AR8" s="40" t="s">
        <v>34</v>
      </c>
      <c r="AS8" s="40" t="s">
        <v>35</v>
      </c>
      <c r="AT8" s="40" t="s">
        <v>36</v>
      </c>
    </row>
    <row r="9" customFormat="false" ht="19.7" hidden="false" customHeight="false" outlineLevel="0" collapsed="false">
      <c r="A9" s="37" t="s">
        <v>37</v>
      </c>
      <c r="B9" s="46" t="s">
        <v>38</v>
      </c>
      <c r="C9" s="61" t="s">
        <v>39</v>
      </c>
      <c r="D9" s="72" t="str">
        <f aca="false">IF(C10=AJ10,"ПОРОГ 1 не менее 1 ПДК р.з.","")</f>
        <v>ПОРОГ 1 не менее 1 ПДК р.з.</v>
      </c>
      <c r="E9" s="81" t="str">
        <f aca="false">IF(C10=AJ10,"ПОРОГ 2 не менее 3 ПДК р.з.","")</f>
        <v>ПОРОГ 2 не менее 3 ПДК р.з.</v>
      </c>
      <c r="AI9" s="40" t="s">
        <v>39</v>
      </c>
      <c r="AJ9" s="40" t="s">
        <v>40</v>
      </c>
    </row>
    <row r="10" customFormat="false" ht="19.7" hidden="false" customHeight="false" outlineLevel="0" collapsed="false">
      <c r="A10" s="37" t="s">
        <v>41</v>
      </c>
      <c r="B10" s="49" t="s">
        <v>42</v>
      </c>
      <c r="C10" s="73" t="s">
        <v>44</v>
      </c>
      <c r="D10" s="51"/>
      <c r="E10" s="82"/>
      <c r="AI10" s="52" t="s">
        <v>43</v>
      </c>
      <c r="AJ10" s="40" t="s">
        <v>44</v>
      </c>
    </row>
    <row r="11" customFormat="false" ht="19.7" hidden="false" customHeight="false" outlineLevel="0" collapsed="false">
      <c r="B11" s="76" t="s">
        <v>148</v>
      </c>
      <c r="C11" s="68" t="s">
        <v>149</v>
      </c>
      <c r="D11" s="69"/>
      <c r="E11" s="69"/>
      <c r="AI11" s="40" t="str">
        <f aca="false">CONCATENATE("Требуется по каждому веществу (",SUM(D2,D4),")")</f>
        <v>Требуется по каждому веществу (4)</v>
      </c>
      <c r="AJ11" s="40" t="s">
        <v>72</v>
      </c>
    </row>
    <row r="12" customFormat="false" ht="46.25" hidden="false" customHeight="false" outlineLevel="0" collapsed="false">
      <c r="B12" s="76" t="s">
        <v>150</v>
      </c>
      <c r="C12" s="67"/>
      <c r="D12" s="69"/>
      <c r="E12" s="69"/>
      <c r="AI12" s="52" t="s">
        <v>151</v>
      </c>
      <c r="AJ12" s="52" t="s">
        <v>152</v>
      </c>
      <c r="AK12" s="52" t="str">
        <f aca="false">CONCATENATE("реле 1 для каждого вещества - при превышении ПОРОГА 1 (",SUM(D2,D4),"реле)")</f>
        <v>реле 1 для каждого вещества - при превышении ПОРОГА 1 (4реле)</v>
      </c>
      <c r="AL12" s="40" t="str">
        <f aca="false">CONCATENATE("2 реле для каждого из веществ - при превышении ПОРОГА 1, ПОРОГА 2 (",SUM(D2,D4)*2,"реле)")</f>
        <v>2 реле для каждого из веществ - при превышении ПОРОГА 1, ПОРОГА 2 (8реле)</v>
      </c>
    </row>
    <row r="13" customFormat="false" ht="19.7" hidden="false" customHeight="false" outlineLevel="0" collapsed="false">
      <c r="B13" s="76" t="s">
        <v>153</v>
      </c>
      <c r="C13" s="77"/>
      <c r="D13" s="69"/>
      <c r="E13" s="69"/>
      <c r="AI13" s="40" t="s">
        <v>154</v>
      </c>
      <c r="AJ13" s="40" t="s">
        <v>72</v>
      </c>
    </row>
    <row r="14" customFormat="false" ht="15" hidden="false" customHeight="false" outlineLevel="0" collapsed="false">
      <c r="C14" s="55"/>
    </row>
    <row r="15" customFormat="false" ht="19.7" hidden="false" customHeight="false" outlineLevel="0" collapsed="false">
      <c r="A15" s="37" t="s">
        <v>53</v>
      </c>
      <c r="B15" s="56" t="s">
        <v>54</v>
      </c>
      <c r="C15" s="41" t="s">
        <v>28</v>
      </c>
      <c r="D15" s="83" t="str">
        <f aca="false">IF(C16="Шкаф ЩГК с СЗО ","Уточнить кабельный ввод","")</f>
        <v>Уточнить кабельный ввод</v>
      </c>
      <c r="E15" s="11"/>
      <c r="F15" s="41" t="s">
        <v>56</v>
      </c>
    </row>
    <row r="16" customFormat="false" ht="19.7" hidden="false" customHeight="false" outlineLevel="0" collapsed="false">
      <c r="B16" s="54" t="s">
        <v>57</v>
      </c>
      <c r="C16" s="68" t="s">
        <v>65</v>
      </c>
      <c r="D16" s="84"/>
      <c r="E16" s="84"/>
      <c r="F16" s="45"/>
      <c r="AI16" s="40" t="str">
        <f aca="false">IF(AP8=AQ8,AQ16,IF(AP8=AR8,AQ16,IF(AP8=AS8,AR16,IF(AP8=AT8,AS16,""))))</f>
        <v>Термостат ТС-1 на стойке с козырьком</v>
      </c>
      <c r="AJ16" s="40" t="str">
        <f aca="false">IF(AP8=AT8,AT16,"")</f>
        <v/>
      </c>
      <c r="AK16" s="40" t="str">
        <f aca="false">IF(AP8=AT8,AU16,"")</f>
        <v/>
      </c>
      <c r="AM16" s="40" t="s">
        <v>58</v>
      </c>
      <c r="AN16" s="40" t="s">
        <v>59</v>
      </c>
      <c r="AO16" s="40" t="s">
        <v>60</v>
      </c>
      <c r="AP16" s="40" t="s">
        <v>61</v>
      </c>
      <c r="AQ16" s="40" t="s">
        <v>62</v>
      </c>
      <c r="AR16" s="40" t="s">
        <v>63</v>
      </c>
      <c r="AS16" s="40" t="s">
        <v>64</v>
      </c>
      <c r="AT16" s="40" t="s">
        <v>65</v>
      </c>
      <c r="AU16" s="40" t="s">
        <v>66</v>
      </c>
    </row>
    <row r="17" customFormat="false" ht="19.7" hidden="false" customHeight="false" outlineLevel="0" collapsed="false">
      <c r="B17" s="54" t="str">
        <f aca="false">IF(OR(C16=AQ16,C16=AR16),"Питание ТС-1 (потребляемая мощность 110Вт)","")</f>
        <v/>
      </c>
      <c r="C17" s="68"/>
      <c r="AI17" s="40" t="s">
        <v>67</v>
      </c>
      <c r="AJ17" s="40" t="s">
        <v>48</v>
      </c>
    </row>
    <row r="18" customFormat="false" ht="42.75" hidden="false" customHeight="true" outlineLevel="0" collapsed="false">
      <c r="A18" s="37" t="s">
        <v>68</v>
      </c>
      <c r="B18" s="54" t="s">
        <v>69</v>
      </c>
      <c r="C18" s="68"/>
      <c r="AI18" s="40" t="s">
        <v>70</v>
      </c>
      <c r="AJ18" s="40" t="s">
        <v>71</v>
      </c>
      <c r="AK18" s="40" t="s">
        <v>72</v>
      </c>
    </row>
    <row r="19" customFormat="false" ht="19.7" hidden="false" customHeight="false" outlineLevel="0" collapsed="false">
      <c r="A19" s="37" t="s">
        <v>73</v>
      </c>
      <c r="B19" s="54" t="s">
        <v>74</v>
      </c>
      <c r="C19" s="68" t="s">
        <v>75</v>
      </c>
      <c r="AI19" s="40" t="s">
        <v>75</v>
      </c>
      <c r="AJ19" s="40" t="s">
        <v>72</v>
      </c>
    </row>
    <row r="20" customFormat="false" ht="32.8" hidden="false" customHeight="false" outlineLevel="0" collapsed="false">
      <c r="A20" s="37" t="s">
        <v>76</v>
      </c>
      <c r="B20" s="54" t="s">
        <v>155</v>
      </c>
      <c r="C20" s="70" t="s">
        <v>78</v>
      </c>
      <c r="F20" s="45"/>
      <c r="AI20" s="40" t="s">
        <v>78</v>
      </c>
      <c r="AJ20" s="40" t="s">
        <v>72</v>
      </c>
    </row>
    <row r="21" customFormat="false" ht="32.8" hidden="false" customHeight="false" outlineLevel="0" collapsed="false">
      <c r="A21" s="37" t="s">
        <v>79</v>
      </c>
      <c r="B21" s="54" t="str">
        <f aca="false">IF(D2&gt;0,"запасная хим кассета (реккомендуется в случае возможных частых первышениях ПДК)","")</f>
        <v>запасная хим кассета (реккомендуется в случае возможных частых первышениях ПДК)</v>
      </c>
      <c r="C21" s="68"/>
      <c r="AI21" s="40" t="s">
        <v>81</v>
      </c>
      <c r="AJ21" s="40" t="s">
        <v>72</v>
      </c>
    </row>
    <row r="22" customFormat="false" ht="19.7" hidden="false" customHeight="false" outlineLevel="0" collapsed="false">
      <c r="A22" s="37" t="s">
        <v>82</v>
      </c>
      <c r="B22" s="54" t="s">
        <v>83</v>
      </c>
      <c r="C22" s="68"/>
      <c r="AI22" s="40" t="s">
        <v>122</v>
      </c>
      <c r="AJ22" s="40" t="s">
        <v>72</v>
      </c>
    </row>
    <row r="23" customFormat="false" ht="19.7" hidden="false" customHeight="false" outlineLevel="0" collapsed="false">
      <c r="A23" s="37" t="s">
        <v>86</v>
      </c>
      <c r="B23" s="54" t="s">
        <v>156</v>
      </c>
      <c r="C23" s="68"/>
      <c r="F23" s="45"/>
    </row>
    <row r="24" customFormat="false" ht="32.8" hidden="false" customHeight="false" outlineLevel="0" collapsed="false">
      <c r="A24" s="37" t="s">
        <v>88</v>
      </c>
      <c r="B24" s="54" t="s">
        <v>87</v>
      </c>
      <c r="C24" s="57"/>
    </row>
    <row r="25" customFormat="false" ht="32.8" hidden="false" customHeight="false" outlineLevel="0" collapsed="false">
      <c r="A25" s="37" t="s">
        <v>89</v>
      </c>
      <c r="B25" s="79" t="str">
        <f aca="false">IF(AJ1&gt;0,"Требуется ли расширение системы датчиками разлива СР-4?","")</f>
        <v>Требуется ли расширение системы датчиками разлива СР-4?</v>
      </c>
      <c r="C25" s="57"/>
      <c r="F25" s="45"/>
    </row>
    <row r="26" customFormat="false" ht="15" hidden="false" customHeight="false" outlineLevel="0" collapsed="false">
      <c r="A26" s="37" t="s">
        <v>123</v>
      </c>
    </row>
    <row r="27" customFormat="false" ht="15" hidden="false" customHeight="false" outlineLevel="0" collapsed="false">
      <c r="A27" s="37" t="s">
        <v>124</v>
      </c>
    </row>
    <row r="28" customFormat="false" ht="19.7" hidden="false" customHeight="false" outlineLevel="0" collapsed="false">
      <c r="A28" s="37" t="s">
        <v>125</v>
      </c>
      <c r="B28" s="56" t="s">
        <v>92</v>
      </c>
      <c r="C28" s="41" t="s">
        <v>93</v>
      </c>
    </row>
    <row r="29" customFormat="false" ht="19.7" hidden="false" customHeight="false" outlineLevel="0" collapsed="false">
      <c r="A29" s="37" t="s">
        <v>126</v>
      </c>
      <c r="B29" s="54" t="s">
        <v>95</v>
      </c>
      <c r="C29" s="45"/>
    </row>
    <row r="30" customFormat="false" ht="19.7" hidden="false" customHeight="false" outlineLevel="0" collapsed="false">
      <c r="A30" s="37" t="s">
        <v>90</v>
      </c>
      <c r="B30" s="54" t="s">
        <v>97</v>
      </c>
      <c r="C30" s="45"/>
    </row>
    <row r="31" customFormat="false" ht="19.7" hidden="false" customHeight="false" outlineLevel="0" collapsed="false">
      <c r="A31" s="37" t="s">
        <v>91</v>
      </c>
      <c r="B31" s="54" t="s">
        <v>99</v>
      </c>
      <c r="C31" s="45"/>
    </row>
    <row r="32" customFormat="false" ht="19.7" hidden="false" customHeight="false" outlineLevel="0" collapsed="false">
      <c r="A32" s="37" t="s">
        <v>94</v>
      </c>
      <c r="B32" s="54" t="s">
        <v>101</v>
      </c>
      <c r="C32" s="45"/>
    </row>
    <row r="33" customFormat="false" ht="19.7" hidden="false" customHeight="false" outlineLevel="0" collapsed="false">
      <c r="A33" s="37" t="s">
        <v>96</v>
      </c>
      <c r="B33" s="54" t="s">
        <v>103</v>
      </c>
      <c r="C33" s="45"/>
    </row>
    <row r="34" customFormat="false" ht="19.7" hidden="false" customHeight="false" outlineLevel="0" collapsed="false">
      <c r="A34" s="37" t="s">
        <v>98</v>
      </c>
      <c r="B34" s="54" t="s">
        <v>105</v>
      </c>
      <c r="C34" s="45"/>
    </row>
    <row r="35" customFormat="false" ht="19.7" hidden="false" customHeight="false" outlineLevel="0" collapsed="false">
      <c r="A35" s="37" t="s">
        <v>127</v>
      </c>
      <c r="B35" s="54" t="s">
        <v>107</v>
      </c>
      <c r="C35" s="45"/>
    </row>
    <row r="36" customFormat="false" ht="15" hidden="false" customHeight="false" outlineLevel="0" collapsed="false">
      <c r="A36" s="37" t="s">
        <v>100</v>
      </c>
    </row>
    <row r="37" customFormat="false" ht="15" hidden="false" customHeight="false" outlineLevel="0" collapsed="false">
      <c r="A37" s="37" t="s">
        <v>102</v>
      </c>
    </row>
    <row r="38" customFormat="false" ht="15" hidden="false" customHeight="false" outlineLevel="0" collapsed="false">
      <c r="A38" s="37" t="s">
        <v>104</v>
      </c>
    </row>
    <row r="39" customFormat="false" ht="15" hidden="false" customHeight="false" outlineLevel="0" collapsed="false">
      <c r="A39" s="37" t="s">
        <v>106</v>
      </c>
    </row>
    <row r="40" customFormat="false" ht="15" hidden="false" customHeight="false" outlineLevel="0" collapsed="false">
      <c r="A40" s="37" t="s">
        <v>108</v>
      </c>
    </row>
    <row r="41" customFormat="false" ht="15" hidden="false" customHeight="false" outlineLevel="0" collapsed="false">
      <c r="A41" s="37" t="s">
        <v>109</v>
      </c>
    </row>
    <row r="42" customFormat="false" ht="15" hidden="false" customHeight="false" outlineLevel="0" collapsed="false">
      <c r="A42" s="37" t="s">
        <v>110</v>
      </c>
    </row>
    <row r="43" customFormat="false" ht="15" hidden="false" customHeight="false" outlineLevel="0" collapsed="false">
      <c r="A43" s="37" t="s">
        <v>111</v>
      </c>
    </row>
    <row r="44" customFormat="false" ht="15" hidden="false" customHeight="false" outlineLevel="0" collapsed="false">
      <c r="A44" s="37" t="s">
        <v>112</v>
      </c>
    </row>
    <row r="45" customFormat="false" ht="15" hidden="false" customHeight="false" outlineLevel="0" collapsed="false">
      <c r="A45" s="37" t="s">
        <v>113</v>
      </c>
    </row>
  </sheetData>
  <conditionalFormatting sqref="B32:C32">
    <cfRule type="expression" priority="2" aboveAverage="0" equalAverage="0" bottom="0" percent="0" rank="0" text="" dxfId="123">
      <formula>$B$2="НЕТ"</formula>
    </cfRule>
  </conditionalFormatting>
  <conditionalFormatting sqref="C32">
    <cfRule type="cellIs" priority="3" operator="greaterThan" aboveAverage="0" equalAverage="0" bottom="0" percent="0" rank="0" text="" dxfId="124">
      <formula>0</formula>
    </cfRule>
  </conditionalFormatting>
  <conditionalFormatting sqref="B35">
    <cfRule type="expression" priority="4" aboveAverage="0" equalAverage="0" bottom="0" percent="0" rank="0" text="" dxfId="125">
      <formula>$B$2="НЕТ"</formula>
    </cfRule>
  </conditionalFormatting>
  <conditionalFormatting sqref="B28">
    <cfRule type="expression" priority="5" aboveAverage="0" equalAverage="0" bottom="0" percent="0" rank="0" text="" dxfId="126">
      <formula>$B$2="НЕТ"</formula>
    </cfRule>
  </conditionalFormatting>
  <conditionalFormatting sqref="C28">
    <cfRule type="expression" priority="6" aboveAverage="0" equalAverage="0" bottom="0" percent="0" rank="0" text="" dxfId="127">
      <formula>$B$2="НЕТ"</formula>
    </cfRule>
  </conditionalFormatting>
  <conditionalFormatting sqref="B33:B34 B29:C31 C33:C35">
    <cfRule type="expression" priority="7" aboveAverage="0" equalAverage="0" bottom="0" percent="0" rank="0" text="" dxfId="128">
      <formula>$B$2="НЕТ"</formula>
    </cfRule>
  </conditionalFormatting>
  <conditionalFormatting sqref="C29:C31 C33:C35">
    <cfRule type="cellIs" priority="8" operator="greaterThan" aboveAverage="0" equalAverage="0" bottom="0" percent="0" rank="0" text="" dxfId="129">
      <formula>0</formula>
    </cfRule>
  </conditionalFormatting>
  <conditionalFormatting sqref="F25">
    <cfRule type="expression" priority="9" aboveAverage="0" equalAverage="0" bottom="0" percent="0" rank="0" text="" dxfId="130">
      <formula>$B$2="НЕТ"</formula>
    </cfRule>
  </conditionalFormatting>
  <conditionalFormatting sqref="F25">
    <cfRule type="cellIs" priority="10" operator="greaterThan" aboveAverage="0" equalAverage="0" bottom="0" percent="0" rank="0" text="" dxfId="131">
      <formula>0</formula>
    </cfRule>
  </conditionalFormatting>
  <conditionalFormatting sqref="F23">
    <cfRule type="expression" priority="11" aboveAverage="0" equalAverage="0" bottom="0" percent="0" rank="0" text="" dxfId="132">
      <formula>$B$2="НЕТ"</formula>
    </cfRule>
  </conditionalFormatting>
  <conditionalFormatting sqref="F23">
    <cfRule type="cellIs" priority="12" operator="greaterThan" aboveAverage="0" equalAverage="0" bottom="0" percent="0" rank="0" text="" dxfId="133">
      <formula>0</formula>
    </cfRule>
  </conditionalFormatting>
  <conditionalFormatting sqref="F20">
    <cfRule type="expression" priority="13" aboveAverage="0" equalAverage="0" bottom="0" percent="0" rank="0" text="" dxfId="134">
      <formula>$B$2="НЕТ"</formula>
    </cfRule>
  </conditionalFormatting>
  <conditionalFormatting sqref="F20">
    <cfRule type="cellIs" priority="14" operator="greaterThan" aboveAverage="0" equalAverage="0" bottom="0" percent="0" rank="0" text="" dxfId="135">
      <formula>0</formula>
    </cfRule>
  </conditionalFormatting>
  <conditionalFormatting sqref="A1">
    <cfRule type="expression" priority="15" aboveAverage="0" equalAverage="0" bottom="0" percent="0" rank="0" text="" dxfId="136">
      <formula>#ref!="НЕТ"</formula>
    </cfRule>
  </conditionalFormatting>
  <conditionalFormatting sqref="F16">
    <cfRule type="expression" priority="16" aboveAverage="0" equalAverage="0" bottom="0" percent="0" rank="0" text="" dxfId="137">
      <formula>$B$2="НЕТ"</formula>
    </cfRule>
  </conditionalFormatting>
  <conditionalFormatting sqref="F16">
    <cfRule type="cellIs" priority="17" operator="greaterThan" aboveAverage="0" equalAverage="0" bottom="0" percent="0" rank="0" text="" dxfId="138">
      <formula>0</formula>
    </cfRule>
  </conditionalFormatting>
  <conditionalFormatting sqref="F15">
    <cfRule type="expression" priority="18" aboveAverage="0" equalAverage="0" bottom="0" percent="0" rank="0" text="" dxfId="139">
      <formula>$B$2="НЕТ"</formula>
    </cfRule>
  </conditionalFormatting>
  <conditionalFormatting sqref="F2">
    <cfRule type="expression" priority="19" aboveAverage="0" equalAverage="0" bottom="0" percent="0" rank="0" text="" dxfId="140">
      <formula>$B$2="НЕТ"</formula>
    </cfRule>
  </conditionalFormatting>
  <conditionalFormatting sqref="F2">
    <cfRule type="cellIs" priority="20" operator="greaterThan" aboveAverage="0" equalAverage="0" bottom="0" percent="0" rank="0" text="" dxfId="141">
      <formula>0</formula>
    </cfRule>
  </conditionalFormatting>
  <conditionalFormatting sqref="F1">
    <cfRule type="expression" priority="21" aboveAverage="0" equalAverage="0" bottom="0" percent="0" rank="0" text="" dxfId="142">
      <formula>$B$2="НЕТ"</formula>
    </cfRule>
  </conditionalFormatting>
  <conditionalFormatting sqref="C25">
    <cfRule type="cellIs" priority="22" operator="greaterThan" aboveAverage="0" equalAverage="0" bottom="0" percent="0" rank="0" text="" dxfId="143">
      <formula>0</formula>
    </cfRule>
  </conditionalFormatting>
  <conditionalFormatting sqref="B25:C25">
    <cfRule type="expression" priority="23" aboveAverage="0" equalAverage="0" bottom="0" percent="0" rank="0" text="" dxfId="144">
      <formula>$B$2="НЕТ"</formula>
    </cfRule>
  </conditionalFormatting>
  <conditionalFormatting sqref="E2:E5">
    <cfRule type="cellIs" priority="24" operator="greaterThan" aboveAverage="0" equalAverage="0" bottom="0" percent="0" rank="0" text="" dxfId="145">
      <formula>0</formula>
    </cfRule>
  </conditionalFormatting>
  <conditionalFormatting sqref="C24">
    <cfRule type="cellIs" priority="25" operator="greaterThan" aboveAverage="0" equalAverage="0" bottom="0" percent="0" rank="0" text="" dxfId="146">
      <formula>0</formula>
    </cfRule>
  </conditionalFormatting>
  <conditionalFormatting sqref="B24:C24">
    <cfRule type="expression" priority="26" aboveAverage="0" equalAverage="0" bottom="0" percent="0" rank="0" text="" dxfId="147">
      <formula>$B$2="НЕТ"</formula>
    </cfRule>
  </conditionalFormatting>
  <conditionalFormatting sqref="C23">
    <cfRule type="cellIs" priority="27" operator="greaterThan" aboveAverage="0" equalAverage="0" bottom="0" percent="0" rank="0" text="" dxfId="148">
      <formula>0</formula>
    </cfRule>
  </conditionalFormatting>
  <conditionalFormatting sqref="A2:A5">
    <cfRule type="duplicateValues" priority="28" aboveAverage="0" equalAverage="0" bottom="0" percent="0" rank="0" text="" dxfId="149"/>
  </conditionalFormatting>
  <conditionalFormatting sqref="D2">
    <cfRule type="cellIs" priority="29" operator="greaterThan" aboveAverage="0" equalAverage="0" bottom="0" percent="0" rank="0" text="" dxfId="150">
      <formula>1</formula>
    </cfRule>
    <cfRule type="cellIs" priority="30" operator="greaterThan" aboveAverage="0" equalAverage="0" bottom="0" percent="0" rank="0" text="" dxfId="151">
      <formula>0</formula>
    </cfRule>
  </conditionalFormatting>
  <conditionalFormatting sqref="D4">
    <cfRule type="cellIs" priority="31" operator="greaterThan" aboveAverage="0" equalAverage="0" bottom="0" percent="0" rank="0" text="" dxfId="152">
      <formula>0</formula>
    </cfRule>
  </conditionalFormatting>
  <conditionalFormatting sqref="C2:C5">
    <cfRule type="cellIs" priority="32" operator="greaterThan" aboveAverage="0" equalAverage="0" bottom="0" percent="0" rank="0" text="" dxfId="153">
      <formula>0</formula>
    </cfRule>
  </conditionalFormatting>
  <conditionalFormatting sqref="C17">
    <cfRule type="expression" priority="33" aboveAverage="0" equalAverage="0" bottom="0" percent="0" rank="0" text="" dxfId="154">
      <formula>$B$17=""</formula>
    </cfRule>
    <cfRule type="cellIs" priority="34" operator="greaterThan" aboveAverage="0" equalAverage="0" bottom="0" percent="0" rank="0" text="" dxfId="155">
      <formula>0</formula>
    </cfRule>
  </conditionalFormatting>
  <conditionalFormatting sqref="D16">
    <cfRule type="expression" priority="35" aboveAverage="0" equalAverage="0" bottom="0" percent="0" rank="0" text="" dxfId="156">
      <formula>$C$16="Шкаф ЩГК с СЗО "</formula>
    </cfRule>
  </conditionalFormatting>
  <conditionalFormatting sqref="D15">
    <cfRule type="containsText" priority="36" operator="containsText" aboveAverage="0" equalAverage="0" bottom="0" percent="0" rank="0" text="ввод" dxfId="157">
      <formula>NOT(ISERROR(SEARCH("ввод",D15)))</formula>
    </cfRule>
  </conditionalFormatting>
  <conditionalFormatting sqref="E10">
    <cfRule type="expression" priority="37" aboveAverage="0" equalAverage="0" bottom="0" percent="0" rank="0" text="" dxfId="158">
      <formula>$C$10=$AJ$10</formula>
    </cfRule>
  </conditionalFormatting>
  <conditionalFormatting sqref="D10">
    <cfRule type="expression" priority="38" aboveAverage="0" equalAverage="0" bottom="0" percent="0" rank="0" text="" dxfId="159">
      <formula>$C$10=$AJ$10</formula>
    </cfRule>
  </conditionalFormatting>
  <conditionalFormatting sqref="E9">
    <cfRule type="containsText" priority="39" operator="containsText" aboveAverage="0" equalAverage="0" bottom="0" percent="0" rank="0" text="ПОРОГ" dxfId="160">
      <formula>NOT(ISERROR(SEARCH("ПОРОГ",E9)))</formula>
    </cfRule>
  </conditionalFormatting>
  <conditionalFormatting sqref="D9">
    <cfRule type="containsText" priority="40" operator="containsText" aboveAverage="0" equalAverage="0" bottom="0" percent="0" rank="0" text="ПОРОГ" dxfId="161">
      <formula>NOT(ISERROR(SEARCH("ПОРОГ",D9)))</formula>
    </cfRule>
  </conditionalFormatting>
  <conditionalFormatting sqref="C22">
    <cfRule type="cellIs" priority="41" operator="greaterThan" aboveAverage="0" equalAverage="0" bottom="0" percent="0" rank="0" text="" dxfId="162">
      <formula>0</formula>
    </cfRule>
  </conditionalFormatting>
  <conditionalFormatting sqref="C21">
    <cfRule type="cellIs" priority="42" operator="greaterThan" aboveAverage="0" equalAverage="0" bottom="0" percent="0" rank="0" text="" dxfId="163">
      <formula>0</formula>
    </cfRule>
  </conditionalFormatting>
  <conditionalFormatting sqref="C20">
    <cfRule type="cellIs" priority="43" operator="greaterThan" aboveAverage="0" equalAverage="0" bottom="0" percent="0" rank="0" text="" dxfId="164">
      <formula>0</formula>
    </cfRule>
  </conditionalFormatting>
  <conditionalFormatting sqref="C19">
    <cfRule type="cellIs" priority="44" operator="greaterThan" aboveAverage="0" equalAverage="0" bottom="0" percent="0" rank="0" text="" dxfId="165">
      <formula>0</formula>
    </cfRule>
  </conditionalFormatting>
  <conditionalFormatting sqref="C18">
    <cfRule type="cellIs" priority="45" operator="greaterThan" aboveAverage="0" equalAverage="0" bottom="0" percent="0" rank="0" text="" dxfId="166">
      <formula>0</formula>
    </cfRule>
  </conditionalFormatting>
  <conditionalFormatting sqref="C16">
    <cfRule type="cellIs" priority="46" operator="greaterThan" aboveAverage="0" equalAverage="0" bottom="0" percent="0" rank="0" text="" dxfId="167">
      <formula>0</formula>
    </cfRule>
  </conditionalFormatting>
  <conditionalFormatting sqref="A2:B5 C8:C13">
    <cfRule type="cellIs" priority="47" operator="greaterThan" aboveAverage="0" equalAverage="0" bottom="0" percent="0" rank="0" text="" dxfId="168">
      <formula>0</formula>
    </cfRule>
  </conditionalFormatting>
  <conditionalFormatting sqref="D11:D13">
    <cfRule type="expression" priority="48" aboveAverage="0" equalAverage="0" bottom="0" percent="0" rank="0" text="" dxfId="169">
      <formula>#ref!=#ref!</formula>
    </cfRule>
  </conditionalFormatting>
  <conditionalFormatting sqref="B26:E27 B6:E23 D24:E24">
    <cfRule type="expression" priority="49" aboveAverage="0" equalAverage="0" bottom="0" percent="0" rank="0" text="" dxfId="170">
      <formula>#ref!="НЕТ"</formula>
    </cfRule>
  </conditionalFormatting>
  <dataValidations count="15">
    <dataValidation allowBlank="true" errorStyle="stop" operator="between" showDropDown="false" showErrorMessage="true" showInputMessage="true" sqref="C12" type="list">
      <formula1>$AI$12:$AL$12</formula1>
      <formula2>0</formula2>
    </dataValidation>
    <dataValidation allowBlank="true" errorStyle="stop" operator="between" showDropDown="false" showErrorMessage="true" showInputMessage="true" sqref="C8" type="list">
      <formula1>$AI$8:$AJ$8</formula1>
      <formula2>0</formula2>
    </dataValidation>
    <dataValidation allowBlank="true" errorStyle="stop" operator="between" showDropDown="false" showErrorMessage="true" showInputMessage="true" sqref="C13" type="list">
      <formula1>$AI$13:$AJ$13</formula1>
      <formula2>0</formula2>
    </dataValidation>
    <dataValidation allowBlank="true" errorStyle="stop" operator="between" showDropDown="false" showErrorMessage="true" showInputMessage="true" sqref="C17" type="list">
      <formula1>$AI$17:$AJ$17</formula1>
      <formula2>0</formula2>
    </dataValidation>
    <dataValidation allowBlank="true" errorStyle="stop" operator="between" showDropDown="false" showErrorMessage="true" showInputMessage="true" sqref="C18" type="list">
      <formula1>$AI$18:$AK$18</formula1>
      <formula2>0</formula2>
    </dataValidation>
    <dataValidation allowBlank="true" errorStyle="stop" operator="between" showDropDown="false" showErrorMessage="true" showInputMessage="true" sqref="C9" type="list">
      <formula1>$AI$9:$AJ$9</formula1>
      <formula2>0</formula2>
    </dataValidation>
    <dataValidation allowBlank="true" errorStyle="stop" operator="between" showDropDown="false" showErrorMessage="true" showInputMessage="true" sqref="C11" type="list">
      <formula1>$AI$11:$AJ$11</formula1>
      <formula2>0</formula2>
    </dataValidation>
    <dataValidation allowBlank="true" errorStyle="stop" operator="between" showDropDown="false" showErrorMessage="true" showInputMessage="true" sqref="C21 C23" type="list">
      <formula1>$AI$21:$AJ$21</formula1>
      <formula2>0</formula2>
    </dataValidation>
    <dataValidation allowBlank="true" errorStyle="stop" operator="between" showDropDown="false" showErrorMessage="true" showInputMessage="true" sqref="C20" type="list">
      <formula1>$AI$20:$AJ$20</formula1>
      <formula2>0</formula2>
    </dataValidation>
    <dataValidation allowBlank="true" errorStyle="stop" operator="between" showDropDown="false" showErrorMessage="true" showInputMessage="true" sqref="C19" type="list">
      <formula1>$AI$19:$AJ$19</formula1>
      <formula2>0</formula2>
    </dataValidation>
    <dataValidation allowBlank="true" errorStyle="stop" operator="between" showDropDown="false" showErrorMessage="true" showInputMessage="true" sqref="C16" type="list">
      <formula1>$AI$16:$AL$16</formula1>
      <formula2>0</formula2>
    </dataValidation>
    <dataValidation allowBlank="true" errorStyle="stop" operator="between" showDropDown="false" showErrorMessage="true" showInputMessage="true" sqref="C10" type="list">
      <formula1>$AI$10:$AJ$10</formula1>
      <formula2>0</formula2>
    </dataValidation>
    <dataValidation allowBlank="true" errorStyle="stop" operator="between" showDropDown="false" showErrorMessage="true" showInputMessage="true" sqref="C22" type="list">
      <formula1>$AI$22:$AJ$22</formula1>
      <formula2>0</formula2>
    </dataValidation>
    <dataValidation allowBlank="true" errorStyle="stop" operator="between" showDropDown="false" showErrorMessage="true" showInputMessage="true" sqref="C24" type="list">
      <formula1>$AJ$1:$AJ$2</formula1>
      <formula2>0</formula2>
    </dataValidation>
    <dataValidation allowBlank="true" errorStyle="stop" operator="between" showDropDown="false" showErrorMessage="true" showInputMessage="true" sqref="C25" type="list">
      <formula1>$AK$1:$AL$1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484375" defaultRowHeight="27" zeroHeight="false" outlineLevelRow="0" outlineLevelCol="0"/>
  <cols>
    <col collapsed="false" customWidth="true" hidden="false" outlineLevel="0" max="1" min="1" style="85" width="255.71"/>
    <col collapsed="false" customWidth="false" hidden="false" outlineLevel="0" max="16384" min="2" style="85" width="9.14"/>
  </cols>
  <sheetData>
    <row r="1" customFormat="false" ht="27" hidden="false" customHeight="false" outlineLevel="0" collapsed="false">
      <c r="A1" s="85" t="s">
        <v>157</v>
      </c>
    </row>
    <row r="2" customFormat="false" ht="53.25" hidden="false" customHeight="true" outlineLevel="0" collapsed="false"/>
    <row r="3" customFormat="false" ht="27" hidden="false" customHeight="false" outlineLevel="0" collapsed="false">
      <c r="A3" s="85" t="s">
        <v>158</v>
      </c>
    </row>
    <row r="4" customFormat="false" ht="149.25" hidden="false" customHeight="true" outlineLevel="0" collapsed="false"/>
    <row r="5" customFormat="false" ht="27" hidden="false" customHeight="false" outlineLevel="0" collapsed="false">
      <c r="A5" s="85" t="s">
        <v>159</v>
      </c>
    </row>
    <row r="6" customFormat="false" ht="37.5" hidden="false" customHeight="true" outlineLevel="0" collapsed="false"/>
    <row r="7" customFormat="false" ht="27" hidden="false" customHeight="false" outlineLevel="0" collapsed="false">
      <c r="A7" s="85" t="s">
        <v>160</v>
      </c>
    </row>
    <row r="8" customFormat="false" ht="101.25" hidden="false" customHeight="true" outlineLevel="0" collapsed="false"/>
    <row r="9" customFormat="false" ht="27" hidden="false" customHeight="false" outlineLevel="0" collapsed="false">
      <c r="A9" s="85" t="s">
        <v>161</v>
      </c>
    </row>
    <row r="10" customFormat="false" ht="76.5" hidden="false" customHeight="true" outlineLevel="0" collapsed="false"/>
    <row r="11" customFormat="false" ht="27" hidden="false" customHeight="false" outlineLevel="0" collapsed="false">
      <c r="A11" s="85" t="s">
        <v>162</v>
      </c>
    </row>
    <row r="12" customFormat="false" ht="114" hidden="false" customHeight="true" outlineLevel="0" collapsed="false"/>
    <row r="13" customFormat="false" ht="27" hidden="false" customHeight="false" outlineLevel="0" collapsed="false">
      <c r="A13" s="86" t="s">
        <v>163</v>
      </c>
    </row>
    <row r="14" customFormat="false" ht="409.5" hidden="false" customHeight="true" outlineLevel="0" collapsed="false"/>
    <row r="15" customFormat="false" ht="27" hidden="false" customHeight="false" outlineLevel="0" collapsed="false">
      <c r="A15" s="85" t="s">
        <v>164</v>
      </c>
    </row>
    <row r="17" customFormat="false" ht="27" hidden="false" customHeight="false" outlineLevel="0" collapsed="false">
      <c r="A17" s="85" t="s">
        <v>165</v>
      </c>
    </row>
    <row r="18" customFormat="false" ht="85.5" hidden="false" customHeight="true" outlineLevel="0" collapsed="false">
      <c r="A18" s="87"/>
    </row>
    <row r="19" customFormat="false" ht="27" hidden="false" customHeight="false" outlineLevel="0" collapsed="false">
      <c r="A19" s="85" t="s">
        <v>166</v>
      </c>
    </row>
    <row r="20" customFormat="false" ht="185.25" hidden="false" customHeight="true" outlineLevel="0" collapsed="false"/>
    <row r="21" customFormat="false" ht="27" hidden="false" customHeight="false" outlineLevel="0" collapsed="false">
      <c r="A21" s="85" t="s">
        <v>167</v>
      </c>
    </row>
    <row r="22" customFormat="false" ht="27" hidden="false" customHeight="false" outlineLevel="0" collapsed="false">
      <c r="A22" s="85" t="s">
        <v>168</v>
      </c>
    </row>
    <row r="23" customFormat="false" ht="27" hidden="false" customHeight="false" outlineLevel="0" collapsed="false">
      <c r="A23" s="85" t="s">
        <v>169</v>
      </c>
    </row>
    <row r="24" customFormat="false" ht="238.5" hidden="false" customHeight="true" outlineLevel="0" collapsed="false"/>
  </sheetData>
  <sheetProtection algorithmName="SHA-512" hashValue="b/XxOr50O2eHGfAywAb7lvHdCh5ttFoXmANE8pTTWAHY8aZaE4zagaL1KZvo5KQqxsje6KsjnwdgbX5ofD05hQ==" saltValue="w8Bgm6XwhmRXrnzYgGMvZQ==" spinCount="100000" sheet="true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N1" activeCellId="0" sqref="AN1"/>
    </sheetView>
  </sheetViews>
  <sheetFormatPr defaultColWidth="68.71484375" defaultRowHeight="21" zeroHeight="false" outlineLevelRow="0" outlineLevelCol="1"/>
  <cols>
    <col collapsed="false" customWidth="true" hidden="false" outlineLevel="0" max="1" min="1" style="88" width="76.14"/>
    <col collapsed="false" customWidth="true" hidden="false" outlineLevel="1" max="2" min="2" style="89" width="8.57"/>
    <col collapsed="false" customWidth="true" hidden="false" outlineLevel="1" max="3" min="3" style="90" width="41.15"/>
    <col collapsed="false" customWidth="true" hidden="false" outlineLevel="1" max="4" min="4" style="91" width="7"/>
    <col collapsed="false" customWidth="true" hidden="false" outlineLevel="1" max="5" min="5" style="92" width="12.42"/>
    <col collapsed="false" customWidth="true" hidden="false" outlineLevel="1" max="8" min="6" style="92" width="7"/>
    <col collapsed="false" customWidth="true" hidden="false" outlineLevel="1" max="9" min="9" style="92" width="8.29"/>
    <col collapsed="false" customWidth="true" hidden="false" outlineLevel="1" max="10" min="10" style="92" width="10.85"/>
    <col collapsed="false" customWidth="true" hidden="false" outlineLevel="1" max="11" min="11" style="92" width="13.57"/>
    <col collapsed="false" customWidth="true" hidden="false" outlineLevel="1" max="14" min="12" style="92" width="8.29"/>
    <col collapsed="false" customWidth="true" hidden="false" outlineLevel="1" max="16" min="15" style="92" width="4.29"/>
    <col collapsed="false" customWidth="true" hidden="false" outlineLevel="1" max="17" min="17" style="92" width="5.29"/>
    <col collapsed="false" customWidth="true" hidden="false" outlineLevel="1" max="18" min="18" style="92" width="4.29"/>
    <col collapsed="false" customWidth="true" hidden="false" outlineLevel="1" max="19" min="19" style="92" width="33.86"/>
    <col collapsed="false" customWidth="true" hidden="false" outlineLevel="1" max="21" min="20" style="92" width="7.15"/>
    <col collapsed="false" customWidth="true" hidden="false" outlineLevel="0" max="22" min="22" style="92" width="7.15"/>
    <col collapsed="false" customWidth="true" hidden="false" outlineLevel="0" max="23" min="23" style="92" width="9.86"/>
    <col collapsed="false" customWidth="true" hidden="false" outlineLevel="0" max="24" min="24" style="93" width="9.14"/>
    <col collapsed="false" customWidth="true" hidden="false" outlineLevel="0" max="25" min="25" style="92" width="11"/>
    <col collapsed="false" customWidth="true" hidden="false" outlineLevel="0" max="26" min="26" style="92" width="8.86"/>
    <col collapsed="false" customWidth="true" hidden="false" outlineLevel="0" max="27" min="27" style="92" width="7.71"/>
    <col collapsed="false" customWidth="true" hidden="false" outlineLevel="0" max="28" min="28" style="92" width="9.42"/>
    <col collapsed="false" customWidth="true" hidden="false" outlineLevel="0" max="29" min="29" style="92" width="7"/>
    <col collapsed="false" customWidth="true" hidden="false" outlineLevel="0" max="30" min="30" style="92" width="13"/>
    <col collapsed="false" customWidth="true" hidden="false" outlineLevel="0" max="31" min="31" style="92" width="9.86"/>
    <col collapsed="false" customWidth="true" hidden="false" outlineLevel="0" max="32" min="32" style="92" width="37.42"/>
    <col collapsed="false" customWidth="true" hidden="false" outlineLevel="0" max="33" min="33" style="92" width="116.29"/>
    <col collapsed="false" customWidth="true" hidden="false" outlineLevel="0" max="34" min="34" style="92" width="17.71"/>
    <col collapsed="false" customWidth="true" hidden="false" outlineLevel="0" max="35" min="35" style="92" width="13.42"/>
    <col collapsed="false" customWidth="true" hidden="false" outlineLevel="0" max="36" min="36" style="92" width="121.29"/>
    <col collapsed="false" customWidth="true" hidden="false" outlineLevel="0" max="37" min="37" style="92" width="16.43"/>
    <col collapsed="false" customWidth="true" hidden="false" outlineLevel="0" max="38" min="38" style="94" width="10.85"/>
    <col collapsed="false" customWidth="true" hidden="false" outlineLevel="0" max="39" min="39" style="92" width="121.57"/>
    <col collapsed="false" customWidth="false" hidden="false" outlineLevel="0" max="16384" min="40" style="92" width="68.71"/>
  </cols>
  <sheetData>
    <row r="1" customFormat="false" ht="21" hidden="false" customHeight="false" outlineLevel="0" collapsed="false">
      <c r="A1" s="88" t="s">
        <v>170</v>
      </c>
      <c r="B1" s="89" t="s">
        <v>171</v>
      </c>
      <c r="C1" s="90" t="s">
        <v>172</v>
      </c>
      <c r="D1" s="91" t="s">
        <v>173</v>
      </c>
      <c r="E1" s="92" t="s">
        <v>174</v>
      </c>
      <c r="H1" s="92" t="s">
        <v>175</v>
      </c>
      <c r="I1" s="92" t="s">
        <v>176</v>
      </c>
      <c r="J1" s="92" t="s">
        <v>177</v>
      </c>
      <c r="K1" s="92" t="s">
        <v>178</v>
      </c>
      <c r="L1" s="92" t="s">
        <v>179</v>
      </c>
      <c r="M1" s="92" t="s">
        <v>180</v>
      </c>
      <c r="N1" s="92" t="s">
        <v>181</v>
      </c>
      <c r="O1" s="92" t="s">
        <v>182</v>
      </c>
      <c r="P1" s="92" t="s">
        <v>183</v>
      </c>
      <c r="Q1" s="92" t="s">
        <v>184</v>
      </c>
      <c r="R1" s="92" t="s">
        <v>185</v>
      </c>
      <c r="S1" s="92" t="s">
        <v>186</v>
      </c>
      <c r="T1" s="92" t="s">
        <v>187</v>
      </c>
      <c r="U1" s="92" t="s">
        <v>188</v>
      </c>
      <c r="V1" s="92" t="s">
        <v>189</v>
      </c>
      <c r="W1" s="92" t="s">
        <v>190</v>
      </c>
      <c r="X1" s="92" t="s">
        <v>191</v>
      </c>
      <c r="Y1" s="92" t="s">
        <v>192</v>
      </c>
      <c r="Z1" s="92" t="s">
        <v>193</v>
      </c>
      <c r="AA1" s="92" t="s">
        <v>194</v>
      </c>
      <c r="AB1" s="92" t="s">
        <v>195</v>
      </c>
      <c r="AC1" s="92" t="s">
        <v>196</v>
      </c>
      <c r="AD1" s="92" t="s">
        <v>197</v>
      </c>
      <c r="AE1" s="92" t="s">
        <v>198</v>
      </c>
      <c r="AF1" s="92" t="s">
        <v>199</v>
      </c>
      <c r="AG1" s="92" t="s">
        <v>200</v>
      </c>
      <c r="AH1" s="92" t="s">
        <v>201</v>
      </c>
      <c r="AI1" s="92" t="s">
        <v>202</v>
      </c>
      <c r="AJ1" s="92" t="s">
        <v>203</v>
      </c>
      <c r="AK1" s="92" t="s">
        <v>204</v>
      </c>
      <c r="AL1" s="94" t="s">
        <v>205</v>
      </c>
      <c r="AM1" s="92" t="s">
        <v>206</v>
      </c>
      <c r="AN1" s="92" t="s">
        <v>18</v>
      </c>
    </row>
    <row r="2" customFormat="false" ht="21" hidden="false" customHeight="false" outlineLevel="0" collapsed="false">
      <c r="A2" s="88" t="s">
        <v>143</v>
      </c>
      <c r="B2" s="95" t="n">
        <v>20012</v>
      </c>
      <c r="C2" s="90" t="s">
        <v>207</v>
      </c>
      <c r="D2" s="93" t="s">
        <v>180</v>
      </c>
      <c r="E2" s="96" t="s">
        <v>208</v>
      </c>
      <c r="H2" s="93"/>
      <c r="I2" s="97"/>
      <c r="J2" s="97"/>
      <c r="K2" s="92" t="s">
        <v>209</v>
      </c>
      <c r="L2" s="92" t="s">
        <v>22</v>
      </c>
      <c r="M2" s="92" t="s">
        <v>208</v>
      </c>
      <c r="N2" s="92" t="s">
        <v>208</v>
      </c>
      <c r="O2" s="92" t="s">
        <v>22</v>
      </c>
      <c r="P2" s="92" t="s">
        <v>208</v>
      </c>
      <c r="Q2" s="92" t="s">
        <v>208</v>
      </c>
      <c r="R2" s="92" t="s">
        <v>210</v>
      </c>
      <c r="S2" s="92" t="s">
        <v>211</v>
      </c>
      <c r="W2" s="98"/>
      <c r="Y2" s="92" t="s">
        <v>212</v>
      </c>
      <c r="Z2" s="92" t="n">
        <v>2</v>
      </c>
      <c r="AB2" s="92" t="s">
        <v>20</v>
      </c>
      <c r="AC2" s="92" t="s">
        <v>213</v>
      </c>
      <c r="AD2" s="92" t="str">
        <f aca="false">IF(AC2="НЕТ","Нет",IF(AC2="С","Cex (Х)",IF(AC2="М","Cex (Д)"," ")))</f>
        <v>Cex (Д)</v>
      </c>
      <c r="AE2" s="92" t="str">
        <f aca="false">CONCATENATE(IF(AC2="Нет","",CONCATENATE(AC2,";")),IF(AD2="Нет","",AD2))</f>
        <v>М;Cex (Д)</v>
      </c>
      <c r="AF2" s="92" t="s">
        <v>22</v>
      </c>
      <c r="AG2" s="92" t="s">
        <v>214</v>
      </c>
      <c r="AH2" s="99" t="n">
        <f aca="false">102000+(B2-2)/10-2000</f>
        <v>102001</v>
      </c>
      <c r="AI2" s="94" t="n">
        <f aca="false">IF(AC2="Нет","Нет",AH2*10+2)</f>
        <v>1020012</v>
      </c>
      <c r="AJ2" s="92" t="str">
        <f aca="false">IF(AC2="М",CONCATENATE("ГАНК-4СEx (Д) для определения: ",S2),IF(AC2="С",CONCATENATE("ГАНК-4СEx (Х) для определения: ",S2),"Нет"))</f>
        <v>ГАНК-4СEx (Д) для определения: Азота диоксид (оксид азота (IV)) (Р)</v>
      </c>
      <c r="AK2" s="92" t="s">
        <v>210</v>
      </c>
      <c r="AL2" s="94" t="n">
        <f aca="false">IF(AC2="нет","Нет",1026000+(B2-2)/10-2000)</f>
        <v>1026001</v>
      </c>
      <c r="AM2" s="92" t="str">
        <f aca="false">IF(AC2="М",CONCATENATE("ГАНК-4ФEx (Д) для определения: ",S2),IF(AC2="С",CONCATENATE("ГАНК-4ФEx (Х) для определения: ",S2),"Нет"))</f>
        <v>ГАНК-4ФEx (Д) для определения: Азота диоксид (оксид азота (IV)) (Р)</v>
      </c>
      <c r="AN2" s="92" t="s">
        <v>22</v>
      </c>
    </row>
    <row r="3" customFormat="false" ht="21" hidden="false" customHeight="false" outlineLevel="0" collapsed="false">
      <c r="A3" s="88" t="s">
        <v>23</v>
      </c>
      <c r="B3" s="95" t="n">
        <v>20022</v>
      </c>
      <c r="C3" s="97" t="s">
        <v>215</v>
      </c>
      <c r="D3" s="93" t="s">
        <v>180</v>
      </c>
      <c r="E3" s="96" t="s">
        <v>208</v>
      </c>
      <c r="H3" s="97"/>
      <c r="I3" s="97"/>
      <c r="J3" s="97"/>
      <c r="K3" s="92" t="s">
        <v>209</v>
      </c>
      <c r="L3" s="92" t="s">
        <v>22</v>
      </c>
      <c r="M3" s="92" t="s">
        <v>208</v>
      </c>
      <c r="N3" s="92" t="s">
        <v>208</v>
      </c>
      <c r="O3" s="92" t="s">
        <v>22</v>
      </c>
      <c r="P3" s="92" t="s">
        <v>208</v>
      </c>
      <c r="Q3" s="92" t="s">
        <v>208</v>
      </c>
      <c r="R3" s="92" t="s">
        <v>210</v>
      </c>
      <c r="S3" s="92" t="s">
        <v>216</v>
      </c>
      <c r="W3" s="98"/>
      <c r="Y3" s="92" t="s">
        <v>217</v>
      </c>
      <c r="Z3" s="92" t="n">
        <v>5</v>
      </c>
      <c r="AB3" s="92" t="s">
        <v>20</v>
      </c>
      <c r="AC3" s="92" t="s">
        <v>213</v>
      </c>
      <c r="AD3" s="92" t="str">
        <f aca="false">IF(AC3="НЕТ","Нет",IF(AC3="С","Cex (Х)",IF(AC3="М","Cex (Д)"," ")))</f>
        <v>Cex (Д)</v>
      </c>
      <c r="AE3" s="92" t="str">
        <f aca="false">CONCATENATE(IF(AC3="Нет","",CONCATENATE(AC3,";")),IF(AD3="Нет","",AD3))</f>
        <v>М;Cex (Д)</v>
      </c>
      <c r="AF3" s="92" t="s">
        <v>22</v>
      </c>
      <c r="AG3" s="92" t="s">
        <v>218</v>
      </c>
      <c r="AH3" s="99" t="n">
        <f aca="false">102000+(B3-2)/10-2000</f>
        <v>102002</v>
      </c>
      <c r="AI3" s="94" t="n">
        <f aca="false">IF(AC3="Нет","Нет",AH3*10+2)</f>
        <v>1020022</v>
      </c>
      <c r="AJ3" s="92" t="str">
        <f aca="false">IF(AC3="М",CONCATENATE("ГАНК-4СEx (Д) для определения: ",S3),IF(AC3="С",CONCATENATE("ГАНК-4СEx (Х) для определения: ",S3),"Нет"))</f>
        <v>ГАНК-4СEx (Д) для определения: Азота оксид (оксид азота (II)) (Р)</v>
      </c>
      <c r="AK3" s="92" t="s">
        <v>210</v>
      </c>
      <c r="AL3" s="94" t="n">
        <f aca="false">IF(AC3="нет","Нет",1026000+(B3-2)/10-2000)</f>
        <v>1026002</v>
      </c>
      <c r="AM3" s="92" t="str">
        <f aca="false">IF(AC3="М",CONCATENATE("ГАНК-4ФEx (Д) для определения: ",S3),IF(AC3="С",CONCATENATE("ГАНК-4ФEx (Х) для определения: ",S3),"Нет"))</f>
        <v>ГАНК-4ФEx (Д) для определения: Азота оксид (оксид азота (II)) (Р)</v>
      </c>
      <c r="AN3" s="92" t="s">
        <v>22</v>
      </c>
    </row>
    <row r="4" customFormat="false" ht="21" hidden="false" customHeight="false" outlineLevel="0" collapsed="false">
      <c r="A4" s="88" t="s">
        <v>145</v>
      </c>
      <c r="B4" s="95" t="n">
        <v>20032</v>
      </c>
      <c r="C4" s="90" t="s">
        <v>215</v>
      </c>
      <c r="D4" s="98" t="s">
        <v>180</v>
      </c>
      <c r="E4" s="96" t="s">
        <v>208</v>
      </c>
      <c r="H4" s="97"/>
      <c r="J4" s="97" t="s">
        <v>219</v>
      </c>
      <c r="K4" s="92" t="s">
        <v>209</v>
      </c>
      <c r="L4" s="92" t="s">
        <v>22</v>
      </c>
      <c r="M4" s="92" t="s">
        <v>208</v>
      </c>
      <c r="N4" s="92" t="s">
        <v>208</v>
      </c>
      <c r="O4" s="92" t="s">
        <v>22</v>
      </c>
      <c r="P4" s="92" t="s">
        <v>208</v>
      </c>
      <c r="Q4" s="92" t="s">
        <v>208</v>
      </c>
      <c r="R4" s="92" t="s">
        <v>210</v>
      </c>
      <c r="S4" s="92" t="s">
        <v>220</v>
      </c>
      <c r="W4" s="98"/>
      <c r="Y4" s="92" t="s">
        <v>221</v>
      </c>
      <c r="Z4" s="92" t="n">
        <v>5</v>
      </c>
      <c r="AC4" s="92" t="s">
        <v>213</v>
      </c>
      <c r="AD4" s="92" t="str">
        <f aca="false">IF(AC4="НЕТ","Нет",IF(AC4="С","Cex (Х)",IF(AC4="М","Cex (Д)"," ")))</f>
        <v>Cex (Д)</v>
      </c>
      <c r="AE4" s="92" t="str">
        <f aca="false">CONCATENATE(IF(AC4="Нет","",CONCATENATE(AC4,";")),IF(AD4="Нет","",AD4))</f>
        <v>М;Cex (Д)</v>
      </c>
      <c r="AF4" s="92" t="s">
        <v>22</v>
      </c>
      <c r="AG4" s="92" t="s">
        <v>222</v>
      </c>
      <c r="AH4" s="99" t="n">
        <f aca="false">102000+(B4-2)/10-2000</f>
        <v>102003</v>
      </c>
      <c r="AI4" s="94" t="n">
        <f aca="false">IF(AC4="Нет","Нет",AH4*10+2)</f>
        <v>1020032</v>
      </c>
      <c r="AJ4" s="92" t="str">
        <f aca="false">IF(AC4="М",CONCATENATE("ГАНК-4СEx (Д) для определения: ",S4),IF(AC4="С",CONCATENATE("ГАНК-4СEx (Х) для определения: ",S4),"Нет"))</f>
        <v>ГАНК-4СEx (Д) для определения: Азота оксиды (Р)</v>
      </c>
      <c r="AK4" s="92" t="s">
        <v>210</v>
      </c>
      <c r="AL4" s="94" t="n">
        <f aca="false">IF(AC4="нет","Нет",1026000+(B4-2)/10-2000)</f>
        <v>1026003</v>
      </c>
      <c r="AM4" s="92" t="str">
        <f aca="false">IF(AC4="М",CONCATENATE("ГАНК-4ФEx (Д) для определения: ",S4),IF(AC4="С",CONCATENATE("ГАНК-4ФEx (Х) для определения: ",S4),"Нет"))</f>
        <v>ГАНК-4ФEx (Д) для определения: Азота оксиды (Р)</v>
      </c>
      <c r="AN4" s="92" t="s">
        <v>22</v>
      </c>
    </row>
    <row r="5" customFormat="false" ht="21" hidden="false" customHeight="false" outlineLevel="0" collapsed="false">
      <c r="A5" s="88" t="s">
        <v>223</v>
      </c>
      <c r="B5" s="95" t="n">
        <v>20042</v>
      </c>
      <c r="C5" s="90" t="s">
        <v>207</v>
      </c>
      <c r="D5" s="93" t="s">
        <v>180</v>
      </c>
      <c r="E5" s="96" t="s">
        <v>208</v>
      </c>
      <c r="H5" s="97"/>
      <c r="I5" s="97" t="s">
        <v>224</v>
      </c>
      <c r="J5" s="97"/>
      <c r="K5" s="92" t="s">
        <v>209</v>
      </c>
      <c r="L5" s="92" t="s">
        <v>22</v>
      </c>
      <c r="M5" s="92" t="s">
        <v>208</v>
      </c>
      <c r="N5" s="92" t="s">
        <v>208</v>
      </c>
      <c r="O5" s="92" t="s">
        <v>22</v>
      </c>
      <c r="P5" s="92" t="s">
        <v>208</v>
      </c>
      <c r="Q5" s="92" t="s">
        <v>208</v>
      </c>
      <c r="R5" s="92" t="s">
        <v>22</v>
      </c>
      <c r="S5" s="92" t="s">
        <v>225</v>
      </c>
      <c r="W5" s="98"/>
      <c r="Y5" s="92" t="s">
        <v>226</v>
      </c>
      <c r="Z5" s="92" t="n">
        <v>2</v>
      </c>
      <c r="AB5" s="92" t="s">
        <v>20</v>
      </c>
      <c r="AC5" s="92" t="s">
        <v>227</v>
      </c>
      <c r="AD5" s="92" t="str">
        <f aca="false">IF(AC5="НЕТ","Нет",IF(AC5="С","Cex (Х)",IF(AC5="М","Cex (Д)"," ")))</f>
        <v>Cex (Х)</v>
      </c>
      <c r="AE5" s="92" t="str">
        <f aca="false">CONCATENATE(IF(AC5="Нет","",CONCATENATE(AC5,";")),IF(AD5="Нет","",AD5))</f>
        <v>С;Cex (Х)</v>
      </c>
      <c r="AF5" s="92" t="s">
        <v>228</v>
      </c>
      <c r="AG5" s="92" t="s">
        <v>22</v>
      </c>
      <c r="AH5" s="99" t="n">
        <f aca="false">102000+(B5-2)/10-2000</f>
        <v>102004</v>
      </c>
      <c r="AI5" s="94" t="n">
        <f aca="false">IF(AC5="Нет","Нет",AH5*10+2)</f>
        <v>1020042</v>
      </c>
      <c r="AJ5" s="92" t="str">
        <f aca="false">IF(AC5="М",CONCATENATE("ГАНК-4СEx (Д) для определения: ",S5),IF(AC5="С",CONCATENATE("ГАНК-4СEx (Х) для определения: ",S5),"Нет"))</f>
        <v>ГАНК-4СEx (Х) для определения: Кислота азотная (Р)</v>
      </c>
      <c r="AK5" s="92" t="s">
        <v>208</v>
      </c>
      <c r="AL5" s="94" t="n">
        <f aca="false">IF(AC5="нет","Нет",1026000+(B5-2)/10-2000)</f>
        <v>1026004</v>
      </c>
      <c r="AM5" s="92" t="str">
        <f aca="false">IF(AC5="М",CONCATENATE("ГАНК-4ФEx (Д) для определения: ",S5),IF(AC5="С",CONCATENATE("ГАНК-4ФEx (Х) для определения: ",S5),"Нет"))</f>
        <v>ГАНК-4ФEx (Х) для определения: Кислота азотная (Р)</v>
      </c>
      <c r="AN5" s="92" t="s">
        <v>20</v>
      </c>
    </row>
    <row r="6" customFormat="false" ht="21" hidden="false" customHeight="false" outlineLevel="0" collapsed="false">
      <c r="A6" s="88" t="s">
        <v>146</v>
      </c>
      <c r="B6" s="95" t="n">
        <v>20052</v>
      </c>
      <c r="C6" s="90" t="s">
        <v>229</v>
      </c>
      <c r="D6" s="93" t="s">
        <v>180</v>
      </c>
      <c r="E6" s="96" t="s">
        <v>208</v>
      </c>
      <c r="H6" s="97"/>
      <c r="I6" s="97" t="s">
        <v>224</v>
      </c>
      <c r="J6" s="97"/>
      <c r="K6" s="92" t="s">
        <v>209</v>
      </c>
      <c r="L6" s="92" t="s">
        <v>22</v>
      </c>
      <c r="M6" s="92" t="s">
        <v>208</v>
      </c>
      <c r="N6" s="92" t="s">
        <v>208</v>
      </c>
      <c r="O6" s="92" t="s">
        <v>22</v>
      </c>
      <c r="P6" s="92" t="s">
        <v>208</v>
      </c>
      <c r="Q6" s="92" t="s">
        <v>208</v>
      </c>
      <c r="R6" s="92" t="s">
        <v>210</v>
      </c>
      <c r="S6" s="92" t="s">
        <v>230</v>
      </c>
      <c r="W6" s="98"/>
      <c r="Y6" s="92" t="s">
        <v>231</v>
      </c>
      <c r="Z6" s="92" t="n">
        <v>1</v>
      </c>
      <c r="AC6" s="92" t="s">
        <v>213</v>
      </c>
      <c r="AD6" s="92" t="str">
        <f aca="false">IF(AC6="НЕТ","Нет",IF(AC6="С","Cex (Х)",IF(AC6="М","Cex (Д)"," ")))</f>
        <v>Cex (Д)</v>
      </c>
      <c r="AE6" s="92" t="str">
        <f aca="false">CONCATENATE(IF(AC6="Нет","",CONCATENATE(AC6,";")),IF(AD6="Нет","",AD6))</f>
        <v>М;Cex (Д)</v>
      </c>
      <c r="AF6" s="92" t="s">
        <v>22</v>
      </c>
      <c r="AG6" s="92" t="s">
        <v>232</v>
      </c>
      <c r="AH6" s="99" t="n">
        <f aca="false">102000+(B6-2)/10-2000</f>
        <v>102005</v>
      </c>
      <c r="AI6" s="94" t="n">
        <f aca="false">IF(AC6="Нет","Нет",AH6*10+2)</f>
        <v>1020052</v>
      </c>
      <c r="AJ6" s="92" t="str">
        <f aca="false">IF(AC6="М",CONCATENATE("ГАНК-4СEx (Д) для определения: ",S6),IF(AC6="С",CONCATENATE("ГАНК-4СEx (Х) для определения: ",S6),"Нет"))</f>
        <v>ГАНК-4СEx (Д) для определения: Амины алифатические (Р)</v>
      </c>
      <c r="AK6" s="92" t="s">
        <v>210</v>
      </c>
      <c r="AL6" s="94" t="n">
        <f aca="false">IF(AC6="нет","Нет",1026000+(B6-2)/10-2000)</f>
        <v>1026005</v>
      </c>
      <c r="AM6" s="92" t="str">
        <f aca="false">IF(AC6="М",CONCATENATE("ГАНК-4ФEx (Д) для определения: ",S6),IF(AC6="С",CONCATENATE("ГАНК-4ФEx (Х) для определения: ",S6),"Нет"))</f>
        <v>ГАНК-4ФEx (Д) для определения: Амины алифатические (Р)</v>
      </c>
      <c r="AN6" s="92" t="s">
        <v>22</v>
      </c>
    </row>
    <row r="7" customFormat="false" ht="21" hidden="false" customHeight="false" outlineLevel="0" collapsed="false">
      <c r="A7" s="88" t="s">
        <v>233</v>
      </c>
      <c r="B7" s="95" t="n">
        <v>20062</v>
      </c>
      <c r="C7" s="90" t="s">
        <v>234</v>
      </c>
      <c r="D7" s="93" t="s">
        <v>180</v>
      </c>
      <c r="E7" s="96" t="s">
        <v>210</v>
      </c>
      <c r="H7" s="97"/>
      <c r="I7" s="97" t="s">
        <v>235</v>
      </c>
      <c r="J7" s="97"/>
      <c r="K7" s="92" t="s">
        <v>209</v>
      </c>
      <c r="L7" s="92" t="s">
        <v>22</v>
      </c>
      <c r="M7" s="92" t="s">
        <v>210</v>
      </c>
      <c r="N7" s="92" t="s">
        <v>210</v>
      </c>
      <c r="O7" s="92" t="s">
        <v>22</v>
      </c>
      <c r="P7" s="92" t="s">
        <v>210</v>
      </c>
      <c r="Q7" s="92" t="s">
        <v>210</v>
      </c>
      <c r="R7" s="92" t="s">
        <v>210</v>
      </c>
      <c r="S7" s="92" t="s">
        <v>236</v>
      </c>
      <c r="W7" s="98"/>
      <c r="Y7" s="92" t="s">
        <v>237</v>
      </c>
      <c r="Z7" s="92" t="n">
        <v>0.1</v>
      </c>
      <c r="AC7" s="92" t="s">
        <v>213</v>
      </c>
      <c r="AD7" s="92" t="str">
        <f aca="false">IF(AC7="НЕТ","Нет",IF(AC7="С","Cex (Х)",IF(AC7="М","Cex (Д)"," ")))</f>
        <v>Cex (Д)</v>
      </c>
      <c r="AE7" s="92" t="str">
        <f aca="false">CONCATENATE(IF(AC7="Нет","",CONCATENATE(AC7,";")),IF(AD7="Нет","",AD7))</f>
        <v>М;Cex (Д)</v>
      </c>
      <c r="AF7" s="92" t="s">
        <v>22</v>
      </c>
      <c r="AG7" s="92" t="s">
        <v>238</v>
      </c>
      <c r="AH7" s="99" t="n">
        <f aca="false">102000+(B7-2)/10-2000</f>
        <v>102006</v>
      </c>
      <c r="AI7" s="94" t="n">
        <f aca="false">IF(AC7="Нет","Нет",AH7*10+2)</f>
        <v>1020062</v>
      </c>
      <c r="AJ7" s="92" t="str">
        <f aca="false">IF(AC7="М",CONCATENATE("ГАНК-4СEx (Д) для определения: ",S7),IF(AC7="С",CONCATENATE("ГАНК-4СEx (Х) для определения: ",S7),"Нет"))</f>
        <v>ГАНК-4СEx (Д) для определения: Анилин (аминобензол) (Р)</v>
      </c>
      <c r="AK7" s="92" t="s">
        <v>210</v>
      </c>
      <c r="AL7" s="94" t="n">
        <f aca="false">IF(AC7="нет","Нет",1026000+(B7-2)/10-2000)</f>
        <v>1026006</v>
      </c>
      <c r="AM7" s="92" t="str">
        <f aca="false">IF(AC7="М",CONCATENATE("ГАНК-4ФEx (Д) для определения: ",S7),IF(AC7="С",CONCATENATE("ГАНК-4ФEx (Х) для определения: ",S7),"Нет"))</f>
        <v>ГАНК-4ФEx (Д) для определения: Анилин (аминобензол) (Р)</v>
      </c>
      <c r="AN7" s="92" t="s">
        <v>22</v>
      </c>
    </row>
    <row r="8" customFormat="false" ht="21" hidden="false" customHeight="false" outlineLevel="0" collapsed="false">
      <c r="A8" s="88" t="s">
        <v>239</v>
      </c>
      <c r="B8" s="95" t="n">
        <v>20072</v>
      </c>
      <c r="C8" s="90" t="s">
        <v>240</v>
      </c>
      <c r="D8" s="93" t="s">
        <v>180</v>
      </c>
      <c r="E8" s="96" t="s">
        <v>208</v>
      </c>
      <c r="H8" s="93"/>
      <c r="I8" s="97"/>
      <c r="J8" s="97"/>
      <c r="K8" s="92" t="s">
        <v>209</v>
      </c>
      <c r="L8" s="92" t="s">
        <v>22</v>
      </c>
      <c r="M8" s="92" t="s">
        <v>208</v>
      </c>
      <c r="N8" s="92" t="s">
        <v>208</v>
      </c>
      <c r="O8" s="92" t="s">
        <v>22</v>
      </c>
      <c r="P8" s="92" t="s">
        <v>208</v>
      </c>
      <c r="Q8" s="92" t="s">
        <v>208</v>
      </c>
      <c r="R8" s="92" t="s">
        <v>210</v>
      </c>
      <c r="S8" s="92" t="s">
        <v>241</v>
      </c>
      <c r="W8" s="98"/>
      <c r="Y8" s="92" t="s">
        <v>242</v>
      </c>
      <c r="Z8" s="92" t="n">
        <v>0.5</v>
      </c>
      <c r="AB8" s="92" t="s">
        <v>243</v>
      </c>
      <c r="AC8" s="92" t="s">
        <v>213</v>
      </c>
      <c r="AD8" s="92" t="str">
        <f aca="false">IF(AC8="НЕТ","Нет",IF(AC8="С","Cex (Х)",IF(AC8="М","Cex (Д)"," ")))</f>
        <v>Cex (Д)</v>
      </c>
      <c r="AE8" s="92" t="str">
        <f aca="false">CONCATENATE(IF(AC8="Нет","",CONCATENATE(AC8,";")),IF(AD8="Нет","",AD8))</f>
        <v>М;Cex (Д)</v>
      </c>
      <c r="AF8" s="92" t="s">
        <v>22</v>
      </c>
      <c r="AG8" s="92" t="s">
        <v>244</v>
      </c>
      <c r="AH8" s="99" t="n">
        <f aca="false">102000+(B8-2)/10-2000</f>
        <v>102007</v>
      </c>
      <c r="AI8" s="94" t="n">
        <f aca="false">IF(AC8="Нет","Нет",AH8*10+2)</f>
        <v>1020072</v>
      </c>
      <c r="AJ8" s="92" t="str">
        <f aca="false">IF(AC8="М",CONCATENATE("ГАНК-4СEx (Д) для определения: ",S8),IF(AC8="С",CONCATENATE("ГАНК-4СEx (Х) для определения: ",S8),"Нет"))</f>
        <v>ГАНК-4СEx (Д) для определения: 2-Аминоэтанол (Моноэтаноламин, 2-аминоэтан-1-ол) (Р)</v>
      </c>
      <c r="AK8" s="92" t="s">
        <v>210</v>
      </c>
      <c r="AL8" s="94" t="n">
        <f aca="false">IF(AC8="нет","Нет",1026000+(B8-2)/10-2000)</f>
        <v>1026007</v>
      </c>
      <c r="AM8" s="92" t="str">
        <f aca="false">IF(AC8="М",CONCATENATE("ГАНК-4ФEx (Д) для определения: ",S8),IF(AC8="С",CONCATENATE("ГАНК-4ФEx (Х) для определения: ",S8),"Нет"))</f>
        <v>ГАНК-4ФEx (Д) для определения: 2-Аминоэтанол (Моноэтаноламин, 2-аминоэтан-1-ол) (Р)</v>
      </c>
      <c r="AN8" s="92" t="s">
        <v>22</v>
      </c>
    </row>
    <row r="9" customFormat="false" ht="21" hidden="false" customHeight="false" outlineLevel="0" collapsed="false">
      <c r="A9" s="88" t="s">
        <v>117</v>
      </c>
      <c r="B9" s="95" t="n">
        <v>20082</v>
      </c>
      <c r="C9" s="90" t="s">
        <v>245</v>
      </c>
      <c r="D9" s="93" t="s">
        <v>180</v>
      </c>
      <c r="E9" s="96" t="s">
        <v>208</v>
      </c>
      <c r="H9" s="93"/>
      <c r="I9" s="97"/>
      <c r="J9" s="97"/>
      <c r="K9" s="92" t="s">
        <v>209</v>
      </c>
      <c r="L9" s="92" t="s">
        <v>22</v>
      </c>
      <c r="M9" s="92" t="s">
        <v>208</v>
      </c>
      <c r="N9" s="92" t="s">
        <v>208</v>
      </c>
      <c r="O9" s="92" t="s">
        <v>22</v>
      </c>
      <c r="P9" s="92" t="s">
        <v>208</v>
      </c>
      <c r="Q9" s="92" t="s">
        <v>208</v>
      </c>
      <c r="R9" s="92" t="s">
        <v>210</v>
      </c>
      <c r="S9" s="92" t="s">
        <v>246</v>
      </c>
      <c r="W9" s="98"/>
      <c r="Y9" s="92" t="s">
        <v>247</v>
      </c>
      <c r="Z9" s="92" t="n">
        <v>20</v>
      </c>
      <c r="AB9" s="92" t="s">
        <v>20</v>
      </c>
      <c r="AC9" s="92" t="s">
        <v>213</v>
      </c>
      <c r="AD9" s="92" t="str">
        <f aca="false">IF(AC9="НЕТ","Нет",IF(AC9="С","Cex (Х)",IF(AC9="М","Cex (Д)"," ")))</f>
        <v>Cex (Д)</v>
      </c>
      <c r="AE9" s="92" t="str">
        <f aca="false">CONCATENATE(IF(AC9="Нет","",CONCATENATE(AC9,";")),IF(AD9="Нет","",AD9))</f>
        <v>М;Cex (Д)</v>
      </c>
      <c r="AF9" s="92" t="s">
        <v>22</v>
      </c>
      <c r="AG9" s="92" t="s">
        <v>248</v>
      </c>
      <c r="AH9" s="99" t="n">
        <f aca="false">102000+(B9-2)/10-2000</f>
        <v>102008</v>
      </c>
      <c r="AI9" s="94" t="n">
        <f aca="false">IF(AC9="Нет","Нет",AH9*10+2)</f>
        <v>1020082</v>
      </c>
      <c r="AJ9" s="92" t="str">
        <f aca="false">IF(AC9="М",CONCATENATE("ГАНК-4СEx (Д) для определения: ",S9),IF(AC9="С",CONCATENATE("ГАНК-4СEx (Х) для определения: ",S9),"Нет"))</f>
        <v>ГАНК-4СEx (Д) для определения: Аммиак (Р)</v>
      </c>
      <c r="AK9" s="92" t="s">
        <v>210</v>
      </c>
      <c r="AL9" s="94" t="n">
        <f aca="false">IF(AC9="нет","Нет",1026000+(B9-2)/10-2000)</f>
        <v>1026008</v>
      </c>
      <c r="AM9" s="92" t="str">
        <f aca="false">IF(AC9="М",CONCATENATE("ГАНК-4ФEx (Д) для определения: ",S9),IF(AC9="С",CONCATENATE("ГАНК-4ФEx (Х) для определения: ",S9),"Нет"))</f>
        <v>ГАНК-4ФEx (Д) для определения: Аммиак (Р)</v>
      </c>
      <c r="AN9" s="92" t="s">
        <v>22</v>
      </c>
    </row>
    <row r="10" customFormat="false" ht="21" hidden="false" customHeight="false" outlineLevel="0" collapsed="false">
      <c r="A10" s="88" t="s">
        <v>249</v>
      </c>
      <c r="B10" s="95" t="n">
        <v>20092</v>
      </c>
      <c r="C10" s="90" t="s">
        <v>215</v>
      </c>
      <c r="D10" s="93" t="s">
        <v>180</v>
      </c>
      <c r="E10" s="96" t="s">
        <v>210</v>
      </c>
      <c r="H10" s="93"/>
      <c r="I10" s="97"/>
      <c r="J10" s="97"/>
      <c r="K10" s="92" t="s">
        <v>209</v>
      </c>
      <c r="L10" s="92" t="s">
        <v>22</v>
      </c>
      <c r="M10" s="92" t="s">
        <v>210</v>
      </c>
      <c r="N10" s="92" t="s">
        <v>210</v>
      </c>
      <c r="O10" s="92" t="s">
        <v>22</v>
      </c>
      <c r="P10" s="92" t="s">
        <v>210</v>
      </c>
      <c r="Q10" s="92" t="s">
        <v>210</v>
      </c>
      <c r="R10" s="92" t="s">
        <v>210</v>
      </c>
      <c r="S10" s="92" t="s">
        <v>250</v>
      </c>
      <c r="W10" s="98"/>
      <c r="Y10" s="92" t="s">
        <v>251</v>
      </c>
      <c r="Z10" s="92" t="n">
        <v>5</v>
      </c>
      <c r="AB10" s="92" t="s">
        <v>20</v>
      </c>
      <c r="AC10" s="92" t="s">
        <v>213</v>
      </c>
      <c r="AD10" s="92" t="str">
        <f aca="false">IF(AC10="НЕТ","Нет",IF(AC10="С","Cex (Х)",IF(AC10="М","Cex (Д)"," ")))</f>
        <v>Cex (Д)</v>
      </c>
      <c r="AE10" s="92" t="str">
        <f aca="false">CONCATENATE(IF(AC10="Нет","",CONCATENATE(AC10,";")),IF(AD10="Нет","",AD10))</f>
        <v>М;Cex (Д)</v>
      </c>
      <c r="AF10" s="92" t="s">
        <v>22</v>
      </c>
      <c r="AG10" s="92" t="s">
        <v>252</v>
      </c>
      <c r="AH10" s="99" t="n">
        <f aca="false">102000+(B10-2)/10-2000</f>
        <v>102009</v>
      </c>
      <c r="AI10" s="94" t="n">
        <f aca="false">IF(AC10="Нет","Нет",AH10*10+2)</f>
        <v>1020092</v>
      </c>
      <c r="AJ10" s="92" t="str">
        <f aca="false">IF(AC10="М",CONCATENATE("ГАНК-4СEx (Д) для определения: ",S10),IF(AC10="С",CONCATENATE("ГАНК-4СEx (Х) для определения: ",S10),"Нет"))</f>
        <v>ГАНК-4СEx (Д) для определения: Ацетальдегид (этаналь, уксусный альдегид) (Р)</v>
      </c>
      <c r="AK10" s="92" t="s">
        <v>210</v>
      </c>
      <c r="AL10" s="94" t="n">
        <f aca="false">IF(AC10="нет","Нет",1026000+(B10-2)/10-2000)</f>
        <v>1026009</v>
      </c>
      <c r="AM10" s="92" t="str">
        <f aca="false">IF(AC10="М",CONCATENATE("ГАНК-4ФEx (Д) для определения: ",S10),IF(AC10="С",CONCATENATE("ГАНК-4ФEx (Х) для определения: ",S10),"Нет"))</f>
        <v>ГАНК-4ФEx (Д) для определения: Ацетальдегид (этаналь, уксусный альдегид) (Р)</v>
      </c>
      <c r="AN10" s="92" t="s">
        <v>22</v>
      </c>
    </row>
    <row r="11" customFormat="false" ht="21" hidden="false" customHeight="false" outlineLevel="0" collapsed="false">
      <c r="A11" s="88" t="s">
        <v>253</v>
      </c>
      <c r="B11" s="95" t="n">
        <v>20102</v>
      </c>
      <c r="C11" s="90" t="s">
        <v>254</v>
      </c>
      <c r="D11" s="93" t="s">
        <v>180</v>
      </c>
      <c r="E11" s="96" t="s">
        <v>210</v>
      </c>
      <c r="H11" s="93"/>
      <c r="I11" s="97"/>
      <c r="J11" s="97"/>
      <c r="K11" s="92" t="s">
        <v>209</v>
      </c>
      <c r="L11" s="92" t="s">
        <v>22</v>
      </c>
      <c r="M11" s="92" t="s">
        <v>210</v>
      </c>
      <c r="N11" s="92" t="s">
        <v>210</v>
      </c>
      <c r="O11" s="92" t="s">
        <v>22</v>
      </c>
      <c r="P11" s="92" t="s">
        <v>210</v>
      </c>
      <c r="Q11" s="92" t="s">
        <v>210</v>
      </c>
      <c r="R11" s="92" t="s">
        <v>210</v>
      </c>
      <c r="S11" s="92" t="s">
        <v>255</v>
      </c>
      <c r="W11" s="98"/>
      <c r="Y11" s="92" t="s">
        <v>256</v>
      </c>
      <c r="Z11" s="92" t="n">
        <v>10</v>
      </c>
      <c r="AB11" s="92" t="s">
        <v>243</v>
      </c>
      <c r="AC11" s="92" t="s">
        <v>213</v>
      </c>
      <c r="AD11" s="92" t="str">
        <f aca="false">IF(AC11="НЕТ","Нет",IF(AC11="С","Cex (Х)",IF(AC11="М","Cex (Д)"," ")))</f>
        <v>Cex (Д)</v>
      </c>
      <c r="AE11" s="92" t="str">
        <f aca="false">CONCATENATE(IF(AC11="Нет","",CONCATENATE(AC11,";")),IF(AD11="Нет","",AD11))</f>
        <v>М;Cex (Д)</v>
      </c>
      <c r="AF11" s="92" t="s">
        <v>22</v>
      </c>
      <c r="AG11" s="92" t="s">
        <v>257</v>
      </c>
      <c r="AH11" s="99" t="n">
        <f aca="false">102000+(B11-2)/10-2000</f>
        <v>102010</v>
      </c>
      <c r="AI11" s="94" t="n">
        <f aca="false">IF(AC11="Нет","Нет",AH11*10+2)</f>
        <v>1020102</v>
      </c>
      <c r="AJ11" s="92" t="str">
        <f aca="false">IF(AC11="М",CONCATENATE("ГАНК-4СEx (Д) для определения: ",S11),IF(AC11="С",CONCATENATE("ГАНК-4СEx (Х) для определения: ",S11),"Нет"))</f>
        <v>ГАНК-4СEx (Д) для определения: Ацетонитрил (уксусной кислоты нитрил) (Р)</v>
      </c>
      <c r="AK11" s="92" t="s">
        <v>210</v>
      </c>
      <c r="AL11" s="94" t="n">
        <f aca="false">IF(AC11="нет","Нет",1026000+(B11-2)/10-2000)</f>
        <v>1026010</v>
      </c>
      <c r="AM11" s="92" t="str">
        <f aca="false">IF(AC11="М",CONCATENATE("ГАНК-4ФEx (Д) для определения: ",S11),IF(AC11="С",CONCATENATE("ГАНК-4ФEx (Х) для определения: ",S11),"Нет"))</f>
        <v>ГАНК-4ФEx (Д) для определения: Ацетонитрил (уксусной кислоты нитрил) (Р)</v>
      </c>
      <c r="AN11" s="92" t="s">
        <v>22</v>
      </c>
    </row>
    <row r="12" customFormat="false" ht="21" hidden="false" customHeight="false" outlineLevel="0" collapsed="false">
      <c r="A12" s="88" t="s">
        <v>258</v>
      </c>
      <c r="B12" s="95" t="n">
        <v>20112</v>
      </c>
      <c r="C12" s="90" t="s">
        <v>259</v>
      </c>
      <c r="D12" s="93" t="s">
        <v>180</v>
      </c>
      <c r="E12" s="96" t="s">
        <v>210</v>
      </c>
      <c r="H12" s="93"/>
      <c r="I12" s="97"/>
      <c r="J12" s="97"/>
      <c r="K12" s="92" t="s">
        <v>209</v>
      </c>
      <c r="L12" s="92" t="s">
        <v>22</v>
      </c>
      <c r="M12" s="92" t="s">
        <v>210</v>
      </c>
      <c r="N12" s="92" t="s">
        <v>210</v>
      </c>
      <c r="O12" s="92" t="s">
        <v>22</v>
      </c>
      <c r="P12" s="92" t="s">
        <v>210</v>
      </c>
      <c r="Q12" s="92" t="s">
        <v>210</v>
      </c>
      <c r="R12" s="92" t="s">
        <v>210</v>
      </c>
      <c r="S12" s="92" t="s">
        <v>260</v>
      </c>
      <c r="W12" s="98"/>
      <c r="Z12" s="92" t="n">
        <v>50</v>
      </c>
      <c r="AB12" s="92" t="s">
        <v>243</v>
      </c>
      <c r="AC12" s="92" t="s">
        <v>213</v>
      </c>
      <c r="AD12" s="92" t="str">
        <f aca="false">IF(AC12="НЕТ","Нет",IF(AC12="С","Cex (Х)",IF(AC12="М","Cex (Д)"," ")))</f>
        <v>Cex (Д)</v>
      </c>
      <c r="AE12" s="92" t="str">
        <f aca="false">CONCATENATE(IF(AC12="Нет","",CONCATENATE(AC12,";")),IF(AD12="Нет","",AD12))</f>
        <v>М;Cex (Д)</v>
      </c>
      <c r="AF12" s="92" t="s">
        <v>22</v>
      </c>
      <c r="AG12" s="92" t="s">
        <v>261</v>
      </c>
      <c r="AH12" s="99" t="n">
        <f aca="false">102000+(B12-2)/10-2000</f>
        <v>102011</v>
      </c>
      <c r="AI12" s="94" t="n">
        <f aca="false">IF(AC12="Нет","Нет",AH12*10+2)</f>
        <v>1020112</v>
      </c>
      <c r="AJ12" s="92" t="str">
        <f aca="false">IF(AC12="М",CONCATENATE("ГАНК-4СEx (Д) для определения: ",S12),IF(AC12="С",CONCATENATE("ГАНК-4СEx (Х) для определения: ",S12),"Нет"))</f>
        <v>ГАНК-4СEx (Д) для определения: Аэрозоль краски (по ксилолу) (Р)</v>
      </c>
      <c r="AK12" s="92" t="s">
        <v>210</v>
      </c>
      <c r="AL12" s="94" t="n">
        <f aca="false">IF(AC12="нет","Нет",1026000+(B12-2)/10-2000)</f>
        <v>1026011</v>
      </c>
      <c r="AM12" s="92" t="str">
        <f aca="false">IF(AC12="М",CONCATENATE("ГАНК-4ФEx (Д) для определения: ",S12),IF(AC12="С",CONCATENATE("ГАНК-4ФEx (Х) для определения: ",S12),"Нет"))</f>
        <v>ГАНК-4ФEx (Д) для определения: Аэрозоль краски (по ксилолу) (Р)</v>
      </c>
      <c r="AN12" s="92" t="s">
        <v>22</v>
      </c>
    </row>
    <row r="13" customFormat="false" ht="21" hidden="false" customHeight="false" outlineLevel="0" collapsed="false">
      <c r="A13" s="88" t="s">
        <v>262</v>
      </c>
      <c r="B13" s="95" t="n">
        <v>20122</v>
      </c>
      <c r="C13" s="90" t="s">
        <v>215</v>
      </c>
      <c r="D13" s="93" t="s">
        <v>180</v>
      </c>
      <c r="E13" s="96" t="s">
        <v>210</v>
      </c>
      <c r="H13" s="97"/>
      <c r="I13" s="97" t="s">
        <v>263</v>
      </c>
      <c r="J13" s="97"/>
      <c r="K13" s="92" t="s">
        <v>209</v>
      </c>
      <c r="L13" s="92" t="s">
        <v>22</v>
      </c>
      <c r="M13" s="92" t="s">
        <v>210</v>
      </c>
      <c r="N13" s="92" t="s">
        <v>210</v>
      </c>
      <c r="O13" s="92" t="s">
        <v>22</v>
      </c>
      <c r="P13" s="92" t="s">
        <v>210</v>
      </c>
      <c r="Q13" s="92" t="s">
        <v>210</v>
      </c>
      <c r="R13" s="92" t="s">
        <v>210</v>
      </c>
      <c r="S13" s="92" t="s">
        <v>264</v>
      </c>
      <c r="W13" s="98"/>
      <c r="Y13" s="92" t="s">
        <v>265</v>
      </c>
      <c r="Z13" s="92" t="n">
        <v>5</v>
      </c>
      <c r="AC13" s="92" t="s">
        <v>213</v>
      </c>
      <c r="AD13" s="92" t="str">
        <f aca="false">IF(AC13="НЕТ","Нет",IF(AC13="С","Cex (Х)",IF(AC13="М","Cex (Д)"," ")))</f>
        <v>Cex (Д)</v>
      </c>
      <c r="AE13" s="92" t="str">
        <f aca="false">CONCATENATE(IF(AC13="Нет","",CONCATENATE(AC13,";")),IF(AD13="Нет","",AD13))</f>
        <v>М;Cex (Д)</v>
      </c>
      <c r="AF13" s="92" t="s">
        <v>22</v>
      </c>
      <c r="AG13" s="92" t="s">
        <v>266</v>
      </c>
      <c r="AH13" s="99" t="n">
        <f aca="false">102000+(B13-2)/10-2000</f>
        <v>102012</v>
      </c>
      <c r="AI13" s="94" t="n">
        <f aca="false">IF(AC13="Нет","Нет",AH13*10+2)</f>
        <v>1020122</v>
      </c>
      <c r="AJ13" s="92" t="str">
        <f aca="false">IF(AC13="М",CONCATENATE("ГАНК-4СEx (Д) для определения: ",S13),IF(AC13="С",CONCATENATE("ГАНК-4СEx (Х) для определения: ",S13),"Нет"))</f>
        <v>ГАНК-4СEx (Д) для определения: Бензальдегид (бензойный альдегид) (Р)</v>
      </c>
      <c r="AK13" s="92" t="s">
        <v>210</v>
      </c>
      <c r="AL13" s="94" t="n">
        <f aca="false">IF(AC13="нет","Нет",1026000+(B13-2)/10-2000)</f>
        <v>1026012</v>
      </c>
      <c r="AM13" s="92" t="str">
        <f aca="false">IF(AC13="М",CONCATENATE("ГАНК-4ФEx (Д) для определения: ",S13),IF(AC13="С",CONCATENATE("ГАНК-4ФEx (Х) для определения: ",S13),"Нет"))</f>
        <v>ГАНК-4ФEx (Д) для определения: Бензальдегид (бензойный альдегид) (Р)</v>
      </c>
      <c r="AN13" s="92" t="s">
        <v>22</v>
      </c>
    </row>
    <row r="14" customFormat="false" ht="21" hidden="false" customHeight="false" outlineLevel="0" collapsed="false">
      <c r="A14" s="88" t="s">
        <v>267</v>
      </c>
      <c r="B14" s="95" t="n">
        <v>20132</v>
      </c>
      <c r="C14" s="90" t="s">
        <v>215</v>
      </c>
      <c r="D14" s="93" t="s">
        <v>180</v>
      </c>
      <c r="E14" s="96" t="s">
        <v>210</v>
      </c>
      <c r="H14" s="97"/>
      <c r="I14" s="93" t="s">
        <v>268</v>
      </c>
      <c r="J14" s="97"/>
      <c r="K14" s="92" t="s">
        <v>209</v>
      </c>
      <c r="L14" s="92" t="s">
        <v>22</v>
      </c>
      <c r="M14" s="92" t="s">
        <v>210</v>
      </c>
      <c r="N14" s="92" t="s">
        <v>210</v>
      </c>
      <c r="O14" s="92" t="s">
        <v>22</v>
      </c>
      <c r="P14" s="92" t="s">
        <v>210</v>
      </c>
      <c r="Q14" s="92" t="s">
        <v>210</v>
      </c>
      <c r="R14" s="92" t="s">
        <v>210</v>
      </c>
      <c r="S14" s="92" t="s">
        <v>269</v>
      </c>
      <c r="W14" s="98"/>
      <c r="Y14" s="92" t="s">
        <v>270</v>
      </c>
      <c r="Z14" s="92" t="n">
        <v>5</v>
      </c>
      <c r="AC14" s="92" t="s">
        <v>213</v>
      </c>
      <c r="AD14" s="92" t="str">
        <f aca="false">IF(AC14="НЕТ","Нет",IF(AC14="С","Cex (Х)",IF(AC14="М","Cex (Д)"," ")))</f>
        <v>Cex (Д)</v>
      </c>
      <c r="AE14" s="92" t="str">
        <f aca="false">CONCATENATE(IF(AC14="Нет","",CONCATENATE(AC14,";")),IF(AD14="Нет","",AD14))</f>
        <v>М;Cex (Д)</v>
      </c>
      <c r="AF14" s="92" t="s">
        <v>22</v>
      </c>
      <c r="AG14" s="92" t="s">
        <v>271</v>
      </c>
      <c r="AH14" s="99" t="n">
        <f aca="false">102000+(B14-2)/10-2000</f>
        <v>102013</v>
      </c>
      <c r="AI14" s="94" t="n">
        <f aca="false">IF(AC14="Нет","Нет",AH14*10+2)</f>
        <v>1020132</v>
      </c>
      <c r="AJ14" s="92" t="str">
        <f aca="false">IF(AC14="М",CONCATENATE("ГАНК-4СEx (Д) для определения: ",S14),IF(AC14="С",CONCATENATE("ГАНК-4СEx (Х) для определения: ",S14),"Нет"))</f>
        <v>ГАНК-4СEx (Д) для определения: Бензилацетат (Р)</v>
      </c>
      <c r="AK14" s="92" t="s">
        <v>210</v>
      </c>
      <c r="AL14" s="94" t="n">
        <f aca="false">IF(AC14="нет","Нет",1026000+(B14-2)/10-2000)</f>
        <v>1026013</v>
      </c>
      <c r="AM14" s="92" t="str">
        <f aca="false">IF(AC14="М",CONCATENATE("ГАНК-4ФEx (Д) для определения: ",S14),IF(AC14="С",CONCATENATE("ГАНК-4ФEx (Х) для определения: ",S14),"Нет"))</f>
        <v>ГАНК-4ФEx (Д) для определения: Бензилацетат (Р)</v>
      </c>
      <c r="AN14" s="92" t="s">
        <v>22</v>
      </c>
    </row>
    <row r="15" customFormat="false" ht="21" hidden="false" customHeight="false" outlineLevel="0" collapsed="false">
      <c r="A15" s="88" t="s">
        <v>272</v>
      </c>
      <c r="B15" s="95" t="n">
        <v>20142</v>
      </c>
      <c r="C15" s="90" t="s">
        <v>273</v>
      </c>
      <c r="D15" s="93" t="s">
        <v>180</v>
      </c>
      <c r="E15" s="96" t="s">
        <v>210</v>
      </c>
      <c r="H15" s="93"/>
      <c r="I15" s="97"/>
      <c r="J15" s="97"/>
      <c r="K15" s="92" t="s">
        <v>209</v>
      </c>
      <c r="L15" s="92" t="s">
        <v>22</v>
      </c>
      <c r="M15" s="92" t="s">
        <v>210</v>
      </c>
      <c r="N15" s="92" t="s">
        <v>210</v>
      </c>
      <c r="O15" s="92" t="s">
        <v>22</v>
      </c>
      <c r="P15" s="92" t="s">
        <v>210</v>
      </c>
      <c r="Q15" s="92" t="s">
        <v>210</v>
      </c>
      <c r="R15" s="92" t="s">
        <v>210</v>
      </c>
      <c r="S15" s="92" t="s">
        <v>274</v>
      </c>
      <c r="W15" s="98"/>
      <c r="Z15" s="92" t="n">
        <v>100</v>
      </c>
      <c r="AB15" s="92" t="s">
        <v>20</v>
      </c>
      <c r="AC15" s="92" t="s">
        <v>213</v>
      </c>
      <c r="AD15" s="92" t="str">
        <f aca="false">IF(AC15="НЕТ","Нет",IF(AC15="С","Cex (Х)",IF(AC15="М","Cex (Д)"," ")))</f>
        <v>Cex (Д)</v>
      </c>
      <c r="AE15" s="92" t="str">
        <f aca="false">CONCATENATE(IF(AC15="Нет","",CONCATENATE(AC15,";")),IF(AD15="Нет","",AD15))</f>
        <v>М;Cex (Д)</v>
      </c>
      <c r="AF15" s="92" t="s">
        <v>22</v>
      </c>
      <c r="AG15" s="92" t="s">
        <v>275</v>
      </c>
      <c r="AH15" s="99" t="n">
        <f aca="false">102000+(B15-2)/10-2000</f>
        <v>102014</v>
      </c>
      <c r="AI15" s="94" t="n">
        <f aca="false">IF(AC15="Нет","Нет",AH15*10+2)</f>
        <v>1020142</v>
      </c>
      <c r="AJ15" s="92" t="str">
        <f aca="false">IF(AC15="М",CONCATENATE("ГАНК-4СEx (Д) для определения: ",S15),IF(AC15="С",CONCATENATE("ГАНК-4СEx (Х) для определения: ",S15),"Нет"))</f>
        <v>ГАНК-4СEx (Д) для определения: Бензин (Р)</v>
      </c>
      <c r="AK15" s="92" t="s">
        <v>210</v>
      </c>
      <c r="AL15" s="94" t="n">
        <f aca="false">IF(AC15="нет","Нет",1026000+(B15-2)/10-2000)</f>
        <v>1026014</v>
      </c>
      <c r="AM15" s="92" t="str">
        <f aca="false">IF(AC15="М",CONCATENATE("ГАНК-4ФEx (Д) для определения: ",S15),IF(AC15="С",CONCATENATE("ГАНК-4ФEx (Х) для определения: ",S15),"Нет"))</f>
        <v>ГАНК-4ФEx (Д) для определения: Бензин (Р)</v>
      </c>
      <c r="AN15" s="92" t="s">
        <v>22</v>
      </c>
    </row>
    <row r="16" customFormat="false" ht="21" hidden="false" customHeight="false" outlineLevel="0" collapsed="false">
      <c r="A16" s="88" t="s">
        <v>276</v>
      </c>
      <c r="B16" s="95" t="n">
        <v>20152</v>
      </c>
      <c r="C16" s="90" t="s">
        <v>215</v>
      </c>
      <c r="D16" s="93" t="s">
        <v>180</v>
      </c>
      <c r="E16" s="96" t="s">
        <v>210</v>
      </c>
      <c r="H16" s="93"/>
      <c r="I16" s="97"/>
      <c r="J16" s="97"/>
      <c r="K16" s="92" t="s">
        <v>209</v>
      </c>
      <c r="L16" s="92" t="s">
        <v>22</v>
      </c>
      <c r="M16" s="92" t="s">
        <v>210</v>
      </c>
      <c r="N16" s="92" t="s">
        <v>210</v>
      </c>
      <c r="O16" s="92" t="s">
        <v>22</v>
      </c>
      <c r="P16" s="92" t="s">
        <v>210</v>
      </c>
      <c r="Q16" s="92" t="s">
        <v>210</v>
      </c>
      <c r="R16" s="92" t="s">
        <v>210</v>
      </c>
      <c r="S16" s="92" t="s">
        <v>277</v>
      </c>
      <c r="W16" s="98"/>
      <c r="Y16" s="92" t="s">
        <v>278</v>
      </c>
      <c r="Z16" s="92" t="n">
        <v>5</v>
      </c>
      <c r="AB16" s="92" t="s">
        <v>243</v>
      </c>
      <c r="AC16" s="92" t="s">
        <v>213</v>
      </c>
      <c r="AD16" s="92" t="str">
        <f aca="false">IF(AC16="НЕТ","Нет",IF(AC16="С","Cex (Х)",IF(AC16="М","Cex (Д)"," ")))</f>
        <v>Cex (Д)</v>
      </c>
      <c r="AE16" s="92" t="str">
        <f aca="false">CONCATENATE(IF(AC16="Нет","",CONCATENATE(AC16,";")),IF(AD16="Нет","",AD16))</f>
        <v>М;Cex (Д)</v>
      </c>
      <c r="AF16" s="92" t="s">
        <v>22</v>
      </c>
      <c r="AG16" s="92" t="s">
        <v>279</v>
      </c>
      <c r="AH16" s="99" t="n">
        <f aca="false">102000+(B16-2)/10-2000</f>
        <v>102015</v>
      </c>
      <c r="AI16" s="94" t="n">
        <f aca="false">IF(AC16="Нет","Нет",AH16*10+2)</f>
        <v>1020152</v>
      </c>
      <c r="AJ16" s="92" t="str">
        <f aca="false">IF(AC16="М",CONCATENATE("ГАНК-4СEx (Д) для определения: ",S16),IF(AC16="С",CONCATENATE("ГАНК-4СEx (Х) для определения: ",S16),"Нет"))</f>
        <v>ГАНК-4СEx (Д) для определения: Бензол (Р)</v>
      </c>
      <c r="AK16" s="92" t="s">
        <v>210</v>
      </c>
      <c r="AL16" s="94" t="n">
        <f aca="false">IF(AC16="нет","Нет",1026000+(B16-2)/10-2000)</f>
        <v>1026015</v>
      </c>
      <c r="AM16" s="92" t="str">
        <f aca="false">IF(AC16="М",CONCATENATE("ГАНК-4ФEx (Д) для определения: ",S16),IF(AC16="С",CONCATENATE("ГАНК-4ФEx (Х) для определения: ",S16),"Нет"))</f>
        <v>ГАНК-4ФEx (Д) для определения: Бензол (Р)</v>
      </c>
      <c r="AN16" s="92" t="s">
        <v>22</v>
      </c>
    </row>
    <row r="17" customFormat="false" ht="21" hidden="false" customHeight="false" outlineLevel="0" collapsed="false">
      <c r="A17" s="88" t="s">
        <v>280</v>
      </c>
      <c r="B17" s="95" t="n">
        <v>20162</v>
      </c>
      <c r="C17" s="90" t="s">
        <v>254</v>
      </c>
      <c r="D17" s="93" t="s">
        <v>180</v>
      </c>
      <c r="E17" s="96" t="s">
        <v>210</v>
      </c>
      <c r="H17" s="97"/>
      <c r="I17" s="97" t="s">
        <v>263</v>
      </c>
      <c r="J17" s="97"/>
      <c r="K17" s="92" t="s">
        <v>209</v>
      </c>
      <c r="L17" s="92" t="s">
        <v>22</v>
      </c>
      <c r="M17" s="92" t="s">
        <v>210</v>
      </c>
      <c r="N17" s="92" t="s">
        <v>210</v>
      </c>
      <c r="O17" s="92" t="s">
        <v>22</v>
      </c>
      <c r="P17" s="92" t="s">
        <v>210</v>
      </c>
      <c r="Q17" s="92" t="s">
        <v>210</v>
      </c>
      <c r="R17" s="92" t="s">
        <v>210</v>
      </c>
      <c r="S17" s="92" t="s">
        <v>281</v>
      </c>
      <c r="W17" s="98"/>
      <c r="Y17" s="92" t="s">
        <v>282</v>
      </c>
      <c r="Z17" s="92" t="n">
        <v>10</v>
      </c>
      <c r="AC17" s="92" t="s">
        <v>213</v>
      </c>
      <c r="AD17" s="92" t="str">
        <f aca="false">IF(AC17="НЕТ","Нет",IF(AC17="С","Cex (Х)",IF(AC17="М","Cex (Д)"," ")))</f>
        <v>Cex (Д)</v>
      </c>
      <c r="AE17" s="92" t="str">
        <f aca="false">CONCATENATE(IF(AC17="Нет","",CONCATENATE(AC17,";")),IF(AD17="Нет","",AD17))</f>
        <v>М;Cex (Д)</v>
      </c>
      <c r="AF17" s="92" t="s">
        <v>22</v>
      </c>
      <c r="AG17" s="92" t="s">
        <v>283</v>
      </c>
      <c r="AH17" s="99" t="n">
        <f aca="false">102000+(B17-2)/10-2000</f>
        <v>102016</v>
      </c>
      <c r="AI17" s="94" t="n">
        <f aca="false">IF(AC17="Нет","Нет",AH17*10+2)</f>
        <v>1020162</v>
      </c>
      <c r="AJ17" s="92" t="str">
        <f aca="false">IF(AC17="М",CONCATENATE("ГАНК-4СEx (Д) для определения: ",S17),IF(AC17="С",CONCATENATE("ГАНК-4СEx (Х) для определения: ",S17),"Нет"))</f>
        <v>ГАНК-4СEx (Д) для определения: Динил (смесь дифенила и дефинилового эфира) (Р)</v>
      </c>
      <c r="AK17" s="92" t="s">
        <v>210</v>
      </c>
      <c r="AL17" s="94" t="n">
        <f aca="false">IF(AC17="нет","Нет",1026000+(B17-2)/10-2000)</f>
        <v>1026016</v>
      </c>
      <c r="AM17" s="92" t="str">
        <f aca="false">IF(AC17="М",CONCATENATE("ГАНК-4ФEx (Д) для определения: ",S17),IF(AC17="С",CONCATENATE("ГАНК-4ФEx (Х) для определения: ",S17),"Нет"))</f>
        <v>ГАНК-4ФEx (Д) для определения: Динил (смесь дифенила и дефинилового эфира) (Р)</v>
      </c>
      <c r="AN17" s="92" t="s">
        <v>22</v>
      </c>
    </row>
    <row r="18" customFormat="false" ht="21" hidden="false" customHeight="false" outlineLevel="0" collapsed="false">
      <c r="A18" s="88" t="s">
        <v>284</v>
      </c>
      <c r="B18" s="95" t="n">
        <v>20172</v>
      </c>
      <c r="C18" s="90" t="s">
        <v>285</v>
      </c>
      <c r="D18" s="93" t="s">
        <v>180</v>
      </c>
      <c r="E18" s="96" t="s">
        <v>210</v>
      </c>
      <c r="H18" s="97"/>
      <c r="I18" s="97" t="s">
        <v>286</v>
      </c>
      <c r="J18" s="97"/>
      <c r="K18" s="92" t="s">
        <v>209</v>
      </c>
      <c r="L18" s="92" t="s">
        <v>22</v>
      </c>
      <c r="M18" s="92" t="s">
        <v>210</v>
      </c>
      <c r="N18" s="92" t="s">
        <v>210</v>
      </c>
      <c r="O18" s="92" t="s">
        <v>22</v>
      </c>
      <c r="P18" s="92" t="s">
        <v>210</v>
      </c>
      <c r="Q18" s="92" t="s">
        <v>210</v>
      </c>
      <c r="R18" s="92" t="s">
        <v>210</v>
      </c>
      <c r="S18" s="92" t="s">
        <v>287</v>
      </c>
      <c r="W18" s="98"/>
      <c r="Y18" s="92" t="s">
        <v>288</v>
      </c>
      <c r="Z18" s="92" t="n">
        <v>3</v>
      </c>
      <c r="AC18" s="92" t="s">
        <v>213</v>
      </c>
      <c r="AD18" s="92" t="str">
        <f aca="false">IF(AC18="НЕТ","Нет",IF(AC18="С","Cex (Х)",IF(AC18="М","Cex (Д)"," ")))</f>
        <v>Cex (Д)</v>
      </c>
      <c r="AE18" s="92" t="str">
        <f aca="false">CONCATENATE(IF(AC18="Нет","",CONCATENATE(AC18,";")),IF(AD18="Нет","",AD18))</f>
        <v>М;Cex (Д)</v>
      </c>
      <c r="AF18" s="92" t="s">
        <v>22</v>
      </c>
      <c r="AG18" s="92" t="s">
        <v>289</v>
      </c>
      <c r="AH18" s="99" t="n">
        <f aca="false">102000+(B18-2)/10-2000</f>
        <v>102017</v>
      </c>
      <c r="AI18" s="94" t="n">
        <f aca="false">IF(AC18="Нет","Нет",AH18*10+2)</f>
        <v>1020172</v>
      </c>
      <c r="AJ18" s="92" t="str">
        <f aca="false">IF(AC18="М",CONCATENATE("ГАНК-4СEx (Д) для определения: ",S18),IF(AC18="С",CONCATENATE("ГАНК-4СEx (Х) для определения: ",S18),"Нет"))</f>
        <v>ГАНК-4СEx (Д) для определения: Бромбензол (Р)</v>
      </c>
      <c r="AK18" s="92" t="s">
        <v>210</v>
      </c>
      <c r="AL18" s="94" t="n">
        <f aca="false">IF(AC18="нет","Нет",1026000+(B18-2)/10-2000)</f>
        <v>1026017</v>
      </c>
      <c r="AM18" s="92" t="str">
        <f aca="false">IF(AC18="М",CONCATENATE("ГАНК-4ФEx (Д) для определения: ",S18),IF(AC18="С",CONCATENATE("ГАНК-4ФEx (Х) для определения: ",S18),"Нет"))</f>
        <v>ГАНК-4ФEx (Д) для определения: Бромбензол (Р)</v>
      </c>
      <c r="AN18" s="92" t="s">
        <v>22</v>
      </c>
    </row>
    <row r="19" customFormat="false" ht="21" hidden="false" customHeight="false" outlineLevel="0" collapsed="false">
      <c r="A19" s="88" t="s">
        <v>290</v>
      </c>
      <c r="B19" s="95" t="n">
        <v>20182</v>
      </c>
      <c r="C19" s="90" t="s">
        <v>291</v>
      </c>
      <c r="D19" s="93" t="s">
        <v>180</v>
      </c>
      <c r="E19" s="96" t="s">
        <v>210</v>
      </c>
      <c r="H19" s="97"/>
      <c r="I19" s="97" t="s">
        <v>286</v>
      </c>
      <c r="J19" s="97"/>
      <c r="K19" s="92" t="s">
        <v>209</v>
      </c>
      <c r="L19" s="92" t="s">
        <v>22</v>
      </c>
      <c r="M19" s="92" t="s">
        <v>210</v>
      </c>
      <c r="N19" s="92" t="s">
        <v>210</v>
      </c>
      <c r="O19" s="92" t="s">
        <v>22</v>
      </c>
      <c r="P19" s="92" t="s">
        <v>210</v>
      </c>
      <c r="Q19" s="92" t="s">
        <v>210</v>
      </c>
      <c r="R19" s="92" t="s">
        <v>210</v>
      </c>
      <c r="S19" s="92" t="s">
        <v>292</v>
      </c>
      <c r="W19" s="98"/>
      <c r="Y19" s="92" t="s">
        <v>293</v>
      </c>
      <c r="Z19" s="92" t="n">
        <v>0.3</v>
      </c>
      <c r="AC19" s="92" t="s">
        <v>213</v>
      </c>
      <c r="AD19" s="92" t="str">
        <f aca="false">IF(AC19="НЕТ","Нет",IF(AC19="С","Cex (Х)",IF(AC19="М","Cex (Д)"," ")))</f>
        <v>Cex (Д)</v>
      </c>
      <c r="AE19" s="92" t="str">
        <f aca="false">CONCATENATE(IF(AC19="Нет","",CONCATENATE(AC19,";")),IF(AD19="Нет","",AD19))</f>
        <v>М;Cex (Д)</v>
      </c>
      <c r="AF19" s="92" t="s">
        <v>22</v>
      </c>
      <c r="AG19" s="92" t="s">
        <v>294</v>
      </c>
      <c r="AH19" s="99" t="n">
        <f aca="false">102000+(B19-2)/10-2000</f>
        <v>102018</v>
      </c>
      <c r="AI19" s="94" t="n">
        <f aca="false">IF(AC19="Нет","Нет",AH19*10+2)</f>
        <v>1020182</v>
      </c>
      <c r="AJ19" s="92" t="str">
        <f aca="false">IF(AC19="М",CONCATENATE("ГАНК-4СEx (Д) для определения: ",S19),IF(AC19="С",CONCATENATE("ГАНК-4СEx (Х) для определения: ",S19),"Нет"))</f>
        <v>ГАНК-4СEx (Д) для определения: 1-Бромгексан (Р)</v>
      </c>
      <c r="AK19" s="92" t="s">
        <v>210</v>
      </c>
      <c r="AL19" s="94" t="n">
        <f aca="false">IF(AC19="нет","Нет",1026000+(B19-2)/10-2000)</f>
        <v>1026018</v>
      </c>
      <c r="AM19" s="92" t="str">
        <f aca="false">IF(AC19="М",CONCATENATE("ГАНК-4ФEx (Д) для определения: ",S19),IF(AC19="С",CONCATENATE("ГАНК-4ФEx (Х) для определения: ",S19),"Нет"))</f>
        <v>ГАНК-4ФEx (Д) для определения: 1-Бромгексан (Р)</v>
      </c>
      <c r="AN19" s="92" t="s">
        <v>22</v>
      </c>
    </row>
    <row r="20" customFormat="false" ht="21" hidden="false" customHeight="false" outlineLevel="0" collapsed="false">
      <c r="A20" s="88" t="s">
        <v>295</v>
      </c>
      <c r="B20" s="95" t="n">
        <v>20192</v>
      </c>
      <c r="C20" s="90" t="s">
        <v>229</v>
      </c>
      <c r="D20" s="93" t="s">
        <v>180</v>
      </c>
      <c r="E20" s="96" t="s">
        <v>210</v>
      </c>
      <c r="H20" s="97"/>
      <c r="I20" s="97" t="s">
        <v>286</v>
      </c>
      <c r="J20" s="97"/>
      <c r="K20" s="92" t="s">
        <v>209</v>
      </c>
      <c r="L20" s="92" t="s">
        <v>22</v>
      </c>
      <c r="M20" s="92" t="s">
        <v>210</v>
      </c>
      <c r="N20" s="92" t="s">
        <v>210</v>
      </c>
      <c r="O20" s="92" t="s">
        <v>22</v>
      </c>
      <c r="P20" s="92" t="s">
        <v>210</v>
      </c>
      <c r="Q20" s="92" t="s">
        <v>210</v>
      </c>
      <c r="R20" s="92" t="s">
        <v>210</v>
      </c>
      <c r="S20" s="92" t="s">
        <v>296</v>
      </c>
      <c r="W20" s="98"/>
      <c r="Y20" s="92" t="s">
        <v>297</v>
      </c>
      <c r="Z20" s="92" t="n">
        <v>1</v>
      </c>
      <c r="AC20" s="92" t="s">
        <v>213</v>
      </c>
      <c r="AD20" s="92" t="str">
        <f aca="false">IF(AC20="НЕТ","Нет",IF(AC20="С","Cex (Х)",IF(AC20="М","Cex (Д)"," ")))</f>
        <v>Cex (Д)</v>
      </c>
      <c r="AE20" s="92" t="str">
        <f aca="false">CONCATENATE(IF(AC20="Нет","",CONCATENATE(AC20,";")),IF(AD20="Нет","",AD20))</f>
        <v>М;Cex (Д)</v>
      </c>
      <c r="AF20" s="92" t="s">
        <v>22</v>
      </c>
      <c r="AG20" s="92" t="s">
        <v>298</v>
      </c>
      <c r="AH20" s="99" t="n">
        <f aca="false">102000+(B20-2)/10-2000</f>
        <v>102019</v>
      </c>
      <c r="AI20" s="94" t="n">
        <f aca="false">IF(AC20="Нет","Нет",AH20*10+2)</f>
        <v>1020192</v>
      </c>
      <c r="AJ20" s="92" t="str">
        <f aca="false">IF(AC20="М",CONCATENATE("ГАНК-4СEx (Д) для определения: ",S20),IF(AC20="С",CONCATENATE("ГАНК-4СEx (Х) для определения: ",S20),"Нет"))</f>
        <v>ГАНК-4СEx (Д) для определения: Бромметан (Р)</v>
      </c>
      <c r="AK20" s="92" t="s">
        <v>210</v>
      </c>
      <c r="AL20" s="94" t="n">
        <f aca="false">IF(AC20="нет","Нет",1026000+(B20-2)/10-2000)</f>
        <v>1026019</v>
      </c>
      <c r="AM20" s="92" t="str">
        <f aca="false">IF(AC20="М",CONCATENATE("ГАНК-4ФEx (Д) для определения: ",S20),IF(AC20="С",CONCATENATE("ГАНК-4ФEx (Х) для определения: ",S20),"Нет"))</f>
        <v>ГАНК-4ФEx (Д) для определения: Бромметан (Р)</v>
      </c>
      <c r="AN20" s="92" t="s">
        <v>22</v>
      </c>
    </row>
    <row r="21" customFormat="false" ht="21" hidden="false" customHeight="false" outlineLevel="0" collapsed="false">
      <c r="A21" s="88" t="s">
        <v>299</v>
      </c>
      <c r="B21" s="95" t="n">
        <v>20202</v>
      </c>
      <c r="C21" s="90" t="s">
        <v>291</v>
      </c>
      <c r="D21" s="93" t="s">
        <v>180</v>
      </c>
      <c r="E21" s="96" t="s">
        <v>210</v>
      </c>
      <c r="H21" s="97"/>
      <c r="I21" s="97" t="s">
        <v>286</v>
      </c>
      <c r="J21" s="97"/>
      <c r="K21" s="92" t="s">
        <v>209</v>
      </c>
      <c r="L21" s="92" t="s">
        <v>22</v>
      </c>
      <c r="M21" s="92" t="s">
        <v>210</v>
      </c>
      <c r="N21" s="92" t="s">
        <v>210</v>
      </c>
      <c r="O21" s="92" t="s">
        <v>22</v>
      </c>
      <c r="P21" s="92" t="s">
        <v>210</v>
      </c>
      <c r="Q21" s="92" t="s">
        <v>210</v>
      </c>
      <c r="R21" s="92" t="s">
        <v>210</v>
      </c>
      <c r="S21" s="92" t="s">
        <v>300</v>
      </c>
      <c r="W21" s="98"/>
      <c r="Y21" s="92" t="s">
        <v>301</v>
      </c>
      <c r="Z21" s="92" t="n">
        <v>0.3</v>
      </c>
      <c r="AC21" s="92" t="s">
        <v>213</v>
      </c>
      <c r="AD21" s="92" t="str">
        <f aca="false">IF(AC21="НЕТ","Нет",IF(AC21="С","Cex (Х)",IF(AC21="М","Cex (Д)"," ")))</f>
        <v>Cex (Д)</v>
      </c>
      <c r="AE21" s="92" t="str">
        <f aca="false">CONCATENATE(IF(AC21="Нет","",CONCATENATE(AC21,";")),IF(AD21="Нет","",AD21))</f>
        <v>М;Cex (Д)</v>
      </c>
      <c r="AF21" s="92" t="s">
        <v>22</v>
      </c>
      <c r="AG21" s="92" t="s">
        <v>302</v>
      </c>
      <c r="AH21" s="99" t="n">
        <f aca="false">102000+(B21-2)/10-2000</f>
        <v>102020</v>
      </c>
      <c r="AI21" s="94" t="n">
        <f aca="false">IF(AC21="Нет","Нет",AH21*10+2)</f>
        <v>1020202</v>
      </c>
      <c r="AJ21" s="92" t="str">
        <f aca="false">IF(AC21="М",CONCATENATE("ГАНК-4СEx (Д) для определения: ",S21),IF(AC21="С",CONCATENATE("ГАНК-4СEx (Х) для определения: ",S21),"Нет"))</f>
        <v>ГАНК-4СEx (Д) для определения: Бромфенол (Р)</v>
      </c>
      <c r="AK21" s="92" t="s">
        <v>210</v>
      </c>
      <c r="AL21" s="94" t="n">
        <f aca="false">IF(AC21="нет","Нет",1026000+(B21-2)/10-2000)</f>
        <v>1026020</v>
      </c>
      <c r="AM21" s="92" t="str">
        <f aca="false">IF(AC21="М",CONCATENATE("ГАНК-4ФEx (Д) для определения: ",S21),IF(AC21="С",CONCATENATE("ГАНК-4ФEx (Х) для определения: ",S21),"Нет"))</f>
        <v>ГАНК-4ФEx (Д) для определения: Бромфенол (Р)</v>
      </c>
      <c r="AN21" s="92" t="s">
        <v>22</v>
      </c>
    </row>
    <row r="22" customFormat="false" ht="21" hidden="false" customHeight="false" outlineLevel="0" collapsed="false">
      <c r="A22" s="88" t="s">
        <v>303</v>
      </c>
      <c r="B22" s="95" t="n">
        <v>20212</v>
      </c>
      <c r="C22" s="90" t="s">
        <v>273</v>
      </c>
      <c r="D22" s="93" t="s">
        <v>180</v>
      </c>
      <c r="E22" s="96" t="s">
        <v>210</v>
      </c>
      <c r="H22" s="97"/>
      <c r="I22" s="93" t="s">
        <v>268</v>
      </c>
      <c r="J22" s="97"/>
      <c r="K22" s="92" t="s">
        <v>209</v>
      </c>
      <c r="L22" s="92" t="s">
        <v>22</v>
      </c>
      <c r="M22" s="92" t="s">
        <v>210</v>
      </c>
      <c r="N22" s="92" t="s">
        <v>210</v>
      </c>
      <c r="O22" s="92" t="s">
        <v>22</v>
      </c>
      <c r="P22" s="92" t="s">
        <v>210</v>
      </c>
      <c r="Q22" s="92" t="s">
        <v>210</v>
      </c>
      <c r="R22" s="92" t="s">
        <v>210</v>
      </c>
      <c r="S22" s="92" t="s">
        <v>304</v>
      </c>
      <c r="W22" s="98"/>
      <c r="Y22" s="92" t="s">
        <v>305</v>
      </c>
      <c r="Z22" s="92" t="n">
        <v>100</v>
      </c>
      <c r="AC22" s="92" t="s">
        <v>213</v>
      </c>
      <c r="AD22" s="92" t="str">
        <f aca="false">IF(AC22="НЕТ","Нет",IF(AC22="С","Cex (Х)",IF(AC22="М","Cex (Д)"," ")))</f>
        <v>Cex (Д)</v>
      </c>
      <c r="AE22" s="92" t="str">
        <f aca="false">CONCATENATE(IF(AC22="Нет","",CONCATENATE(AC22,";")),IF(AD22="Нет","",AD22))</f>
        <v>М;Cex (Д)</v>
      </c>
      <c r="AF22" s="92" t="s">
        <v>22</v>
      </c>
      <c r="AG22" s="92" t="s">
        <v>306</v>
      </c>
      <c r="AH22" s="99" t="n">
        <f aca="false">102000+(B22-2)/10-2000</f>
        <v>102021</v>
      </c>
      <c r="AI22" s="94" t="n">
        <f aca="false">IF(AC22="Нет","Нет",AH22*10+2)</f>
        <v>1020212</v>
      </c>
      <c r="AJ22" s="92" t="str">
        <f aca="false">IF(AC22="М",CONCATENATE("ГАНК-4СEx (Д) для определения: ",S22),IF(AC22="С",CONCATENATE("ГАНК-4СEx (Х) для определения: ",S22),"Нет"))</f>
        <v>ГАНК-4СEx (Д) для определения: Бутадиен (Р)</v>
      </c>
      <c r="AK22" s="92" t="s">
        <v>210</v>
      </c>
      <c r="AL22" s="94" t="n">
        <f aca="false">IF(AC22="нет","Нет",1026000+(B22-2)/10-2000)</f>
        <v>1026021</v>
      </c>
      <c r="AM22" s="92" t="str">
        <f aca="false">IF(AC22="М",CONCATENATE("ГАНК-4ФEx (Д) для определения: ",S22),IF(AC22="С",CONCATENATE("ГАНК-4ФEx (Х) для определения: ",S22),"Нет"))</f>
        <v>ГАНК-4ФEx (Д) для определения: Бутадиен (Р)</v>
      </c>
      <c r="AN22" s="92" t="s">
        <v>22</v>
      </c>
    </row>
    <row r="23" customFormat="false" ht="21" hidden="false" customHeight="false" outlineLevel="0" collapsed="false">
      <c r="A23" s="88" t="s">
        <v>307</v>
      </c>
      <c r="B23" s="95" t="n">
        <v>20222</v>
      </c>
      <c r="C23" s="90" t="s">
        <v>308</v>
      </c>
      <c r="D23" s="93" t="s">
        <v>180</v>
      </c>
      <c r="E23" s="96" t="s">
        <v>210</v>
      </c>
      <c r="H23" s="98"/>
      <c r="I23" s="98" t="s">
        <v>309</v>
      </c>
      <c r="J23" s="98"/>
      <c r="K23" s="92" t="s">
        <v>209</v>
      </c>
      <c r="L23" s="92" t="s">
        <v>22</v>
      </c>
      <c r="M23" s="92" t="s">
        <v>210</v>
      </c>
      <c r="N23" s="92" t="s">
        <v>210</v>
      </c>
      <c r="O23" s="92" t="s">
        <v>22</v>
      </c>
      <c r="P23" s="92" t="s">
        <v>210</v>
      </c>
      <c r="Q23" s="92" t="s">
        <v>210</v>
      </c>
      <c r="R23" s="92" t="s">
        <v>210</v>
      </c>
      <c r="S23" s="92" t="s">
        <v>310</v>
      </c>
      <c r="W23" s="98"/>
      <c r="Y23" s="92" t="s">
        <v>311</v>
      </c>
      <c r="Z23" s="92" t="n">
        <v>300</v>
      </c>
      <c r="AC23" s="92" t="s">
        <v>213</v>
      </c>
      <c r="AD23" s="92" t="str">
        <f aca="false">IF(AC23="НЕТ","Нет",IF(AC23="С","Cex (Х)",IF(AC23="М","Cex (Д)"," ")))</f>
        <v>Cex (Д)</v>
      </c>
      <c r="AE23" s="92" t="str">
        <f aca="false">CONCATENATE(IF(AC23="Нет","",CONCATENATE(AC23,";")),IF(AD23="Нет","",AD23))</f>
        <v>М;Cex (Д)</v>
      </c>
      <c r="AF23" s="92" t="s">
        <v>22</v>
      </c>
      <c r="AG23" s="92" t="s">
        <v>312</v>
      </c>
      <c r="AH23" s="99" t="n">
        <f aca="false">102000+(B23-2)/10-2000</f>
        <v>102022</v>
      </c>
      <c r="AI23" s="94" t="n">
        <f aca="false">IF(AC23="Нет","Нет",AH23*10+2)</f>
        <v>1020222</v>
      </c>
      <c r="AJ23" s="92" t="str">
        <f aca="false">IF(AC23="М",CONCATENATE("ГАНК-4СEx (Д) для определения: ",S23),IF(AC23="С",CONCATENATE("ГАНК-4СEx (Х) для определения: ",S23),"Нет"))</f>
        <v>ГАНК-4СEx (Д) для определения: Бутан (Р)</v>
      </c>
      <c r="AK23" s="92" t="s">
        <v>210</v>
      </c>
      <c r="AL23" s="94" t="n">
        <f aca="false">IF(AC23="нет","Нет",1026000+(B23-2)/10-2000)</f>
        <v>1026022</v>
      </c>
      <c r="AM23" s="92" t="str">
        <f aca="false">IF(AC23="М",CONCATENATE("ГАНК-4ФEx (Д) для определения: ",S23),IF(AC23="С",CONCATENATE("ГАНК-4ФEx (Х) для определения: ",S23),"Нет"))</f>
        <v>ГАНК-4ФEx (Д) для определения: Бутан (Р)</v>
      </c>
      <c r="AN23" s="92" t="s">
        <v>22</v>
      </c>
    </row>
    <row r="24" customFormat="false" ht="21" hidden="false" customHeight="false" outlineLevel="0" collapsed="false">
      <c r="A24" s="88" t="s">
        <v>313</v>
      </c>
      <c r="B24" s="95" t="n">
        <v>20232</v>
      </c>
      <c r="C24" s="90" t="s">
        <v>215</v>
      </c>
      <c r="D24" s="93" t="s">
        <v>180</v>
      </c>
      <c r="E24" s="96" t="s">
        <v>210</v>
      </c>
      <c r="H24" s="98"/>
      <c r="I24" s="97" t="s">
        <v>263</v>
      </c>
      <c r="J24" s="98"/>
      <c r="K24" s="92" t="s">
        <v>209</v>
      </c>
      <c r="L24" s="92" t="s">
        <v>22</v>
      </c>
      <c r="M24" s="92" t="s">
        <v>210</v>
      </c>
      <c r="N24" s="92" t="s">
        <v>210</v>
      </c>
      <c r="O24" s="92" t="s">
        <v>22</v>
      </c>
      <c r="P24" s="92" t="s">
        <v>210</v>
      </c>
      <c r="Q24" s="92" t="s">
        <v>210</v>
      </c>
      <c r="R24" s="92" t="s">
        <v>210</v>
      </c>
      <c r="S24" s="92" t="s">
        <v>314</v>
      </c>
      <c r="W24" s="98"/>
      <c r="Y24" s="92" t="s">
        <v>315</v>
      </c>
      <c r="Z24" s="92" t="n">
        <v>5</v>
      </c>
      <c r="AC24" s="92" t="s">
        <v>213</v>
      </c>
      <c r="AD24" s="92" t="str">
        <f aca="false">IF(AC24="НЕТ","Нет",IF(AC24="С","Cex (Х)",IF(AC24="М","Cex (Д)"," ")))</f>
        <v>Cex (Д)</v>
      </c>
      <c r="AE24" s="92" t="str">
        <f aca="false">CONCATENATE(IF(AC24="Нет","",CONCATENATE(AC24,";")),IF(AD24="Нет","",AD24))</f>
        <v>М;Cex (Д)</v>
      </c>
      <c r="AF24" s="92" t="s">
        <v>22</v>
      </c>
      <c r="AG24" s="92" t="s">
        <v>316</v>
      </c>
      <c r="AH24" s="99" t="n">
        <f aca="false">102000+(B24-2)/10-2000</f>
        <v>102023</v>
      </c>
      <c r="AI24" s="94" t="n">
        <f aca="false">IF(AC24="Нет","Нет",AH24*10+2)</f>
        <v>1020232</v>
      </c>
      <c r="AJ24" s="92" t="str">
        <f aca="false">IF(AC24="М",CONCATENATE("ГАНК-4СEx (Д) для определения: ",S24),IF(AC24="С",CONCATENATE("ГАНК-4СEx (Х) для определения: ",S24),"Нет"))</f>
        <v>ГАНК-4СEx (Д) для определения: Масляный альдегид (бутаналь) (Р)</v>
      </c>
      <c r="AK24" s="92" t="s">
        <v>210</v>
      </c>
      <c r="AL24" s="94" t="n">
        <f aca="false">IF(AC24="нет","Нет",1026000+(B24-2)/10-2000)</f>
        <v>1026023</v>
      </c>
      <c r="AM24" s="92" t="str">
        <f aca="false">IF(AC24="М",CONCATENATE("ГАНК-4ФEx (Д) для определения: ",S24),IF(AC24="С",CONCATENATE("ГАНК-4ФEx (Х) для определения: ",S24),"Нет"))</f>
        <v>ГАНК-4ФEx (Д) для определения: Масляный альдегид (бутаналь) (Р)</v>
      </c>
      <c r="AN24" s="92" t="s">
        <v>22</v>
      </c>
    </row>
    <row r="25" customFormat="false" ht="21" hidden="false" customHeight="false" outlineLevel="0" collapsed="false">
      <c r="A25" s="88" t="s">
        <v>317</v>
      </c>
      <c r="B25" s="95" t="n">
        <v>20242</v>
      </c>
      <c r="C25" s="90" t="s">
        <v>215</v>
      </c>
      <c r="D25" s="93" t="s">
        <v>180</v>
      </c>
      <c r="E25" s="96" t="s">
        <v>210</v>
      </c>
      <c r="H25" s="98"/>
      <c r="I25" s="98" t="s">
        <v>318</v>
      </c>
      <c r="J25" s="98"/>
      <c r="K25" s="92" t="s">
        <v>209</v>
      </c>
      <c r="L25" s="92" t="s">
        <v>22</v>
      </c>
      <c r="M25" s="92" t="s">
        <v>210</v>
      </c>
      <c r="N25" s="92" t="s">
        <v>210</v>
      </c>
      <c r="O25" s="92" t="s">
        <v>22</v>
      </c>
      <c r="P25" s="92" t="s">
        <v>210</v>
      </c>
      <c r="Q25" s="92" t="s">
        <v>210</v>
      </c>
      <c r="R25" s="92" t="s">
        <v>210</v>
      </c>
      <c r="S25" s="92" t="s">
        <v>319</v>
      </c>
      <c r="W25" s="98"/>
      <c r="Y25" s="92" t="s">
        <v>320</v>
      </c>
      <c r="Z25" s="92" t="n">
        <v>5</v>
      </c>
      <c r="AC25" s="92" t="s">
        <v>213</v>
      </c>
      <c r="AD25" s="92" t="str">
        <f aca="false">IF(AC25="НЕТ","Нет",IF(AC25="С","Cex (Х)",IF(AC25="М","Cex (Д)"," ")))</f>
        <v>Cex (Д)</v>
      </c>
      <c r="AE25" s="92" t="str">
        <f aca="false">CONCATENATE(IF(AC25="Нет","",CONCATENATE(AC25,";")),IF(AD25="Нет","",AD25))</f>
        <v>М;Cex (Д)</v>
      </c>
      <c r="AF25" s="92" t="s">
        <v>22</v>
      </c>
      <c r="AG25" s="92" t="s">
        <v>321</v>
      </c>
      <c r="AH25" s="99" t="n">
        <f aca="false">102000+(B25-2)/10-2000</f>
        <v>102024</v>
      </c>
      <c r="AI25" s="94" t="n">
        <f aca="false">IF(AC25="Нет","Нет",AH25*10+2)</f>
        <v>1020242</v>
      </c>
      <c r="AJ25" s="92" t="str">
        <f aca="false">IF(AC25="М",CONCATENATE("ГАНК-4СEx (Д) для определения: ",S25),IF(AC25="С",CONCATENATE("ГАНК-4СEx (Х) для определения: ",S25),"Нет"))</f>
        <v>ГАНК-4СEx (Д) для определения: Бутандиол (Р)</v>
      </c>
      <c r="AK25" s="92" t="s">
        <v>210</v>
      </c>
      <c r="AL25" s="94" t="n">
        <f aca="false">IF(AC25="нет","Нет",1026000+(B25-2)/10-2000)</f>
        <v>1026024</v>
      </c>
      <c r="AM25" s="92" t="str">
        <f aca="false">IF(AC25="М",CONCATENATE("ГАНК-4ФEx (Д) для определения: ",S25),IF(AC25="С",CONCATENATE("ГАНК-4ФEx (Х) для определения: ",S25),"Нет"))</f>
        <v>ГАНК-4ФEx (Д) для определения: Бутандиол (Р)</v>
      </c>
      <c r="AN25" s="92" t="s">
        <v>22</v>
      </c>
    </row>
    <row r="26" customFormat="false" ht="21" hidden="false" customHeight="false" outlineLevel="0" collapsed="false">
      <c r="A26" s="88" t="s">
        <v>322</v>
      </c>
      <c r="B26" s="95" t="n">
        <v>20252</v>
      </c>
      <c r="C26" s="90" t="s">
        <v>254</v>
      </c>
      <c r="D26" s="93" t="s">
        <v>180</v>
      </c>
      <c r="E26" s="96" t="s">
        <v>210</v>
      </c>
      <c r="H26" s="93"/>
      <c r="I26" s="97"/>
      <c r="J26" s="97"/>
      <c r="K26" s="92" t="s">
        <v>209</v>
      </c>
      <c r="L26" s="92" t="s">
        <v>22</v>
      </c>
      <c r="M26" s="92" t="s">
        <v>210</v>
      </c>
      <c r="N26" s="92" t="s">
        <v>210</v>
      </c>
      <c r="O26" s="92" t="s">
        <v>22</v>
      </c>
      <c r="P26" s="92" t="s">
        <v>210</v>
      </c>
      <c r="Q26" s="92" t="s">
        <v>210</v>
      </c>
      <c r="R26" s="92" t="s">
        <v>210</v>
      </c>
      <c r="S26" s="92" t="s">
        <v>323</v>
      </c>
      <c r="W26" s="98"/>
      <c r="Y26" s="92" t="s">
        <v>324</v>
      </c>
      <c r="Z26" s="92" t="n">
        <v>10</v>
      </c>
      <c r="AB26" s="92" t="s">
        <v>20</v>
      </c>
      <c r="AC26" s="92" t="s">
        <v>213</v>
      </c>
      <c r="AD26" s="92" t="str">
        <f aca="false">IF(AC26="НЕТ","Нет",IF(AC26="С","Cex (Х)",IF(AC26="М","Cex (Д)"," ")))</f>
        <v>Cex (Д)</v>
      </c>
      <c r="AE26" s="92" t="str">
        <f aca="false">CONCATENATE(IF(AC26="Нет","",CONCATENATE(AC26,";")),IF(AD26="Нет","",AD26))</f>
        <v>М;Cex (Д)</v>
      </c>
      <c r="AF26" s="92" t="s">
        <v>22</v>
      </c>
      <c r="AG26" s="92" t="s">
        <v>325</v>
      </c>
      <c r="AH26" s="99" t="n">
        <f aca="false">102000+(B26-2)/10-2000</f>
        <v>102025</v>
      </c>
      <c r="AI26" s="94" t="n">
        <f aca="false">IF(AC26="Нет","Нет",AH26*10+2)</f>
        <v>1020252</v>
      </c>
      <c r="AJ26" s="92" t="str">
        <f aca="false">IF(AC26="М",CONCATENATE("ГАНК-4СEx (Д) для определения: ",S26),IF(AC26="С",CONCATENATE("ГАНК-4СEx (Х) для определения: ",S26),"Нет"))</f>
        <v>ГАНК-4СEx (Д) для определения: Бутанол (бутан-1-ол, 1-бутанол, бутиловый спирт) (Р)</v>
      </c>
      <c r="AK26" s="92" t="s">
        <v>210</v>
      </c>
      <c r="AL26" s="94" t="n">
        <f aca="false">IF(AC26="нет","Нет",1026000+(B26-2)/10-2000)</f>
        <v>1026025</v>
      </c>
      <c r="AM26" s="92" t="str">
        <f aca="false">IF(AC26="М",CONCATENATE("ГАНК-4ФEx (Д) для определения: ",S26),IF(AC26="С",CONCATENATE("ГАНК-4ФEx (Х) для определения: ",S26),"Нет"))</f>
        <v>ГАНК-4ФEx (Д) для определения: Бутанол (бутан-1-ол, 1-бутанол, бутиловый спирт) (Р)</v>
      </c>
      <c r="AN26" s="92" t="s">
        <v>22</v>
      </c>
    </row>
    <row r="27" customFormat="false" ht="21" hidden="false" customHeight="false" outlineLevel="0" collapsed="false">
      <c r="A27" s="88" t="s">
        <v>326</v>
      </c>
      <c r="B27" s="95" t="n">
        <v>20262</v>
      </c>
      <c r="C27" s="90" t="s">
        <v>254</v>
      </c>
      <c r="D27" s="93" t="s">
        <v>180</v>
      </c>
      <c r="E27" s="96" t="s">
        <v>210</v>
      </c>
      <c r="H27" s="93"/>
      <c r="I27" s="97"/>
      <c r="J27" s="97"/>
      <c r="K27" s="92" t="s">
        <v>209</v>
      </c>
      <c r="L27" s="92" t="s">
        <v>22</v>
      </c>
      <c r="M27" s="92" t="s">
        <v>210</v>
      </c>
      <c r="N27" s="92" t="s">
        <v>210</v>
      </c>
      <c r="O27" s="92" t="s">
        <v>22</v>
      </c>
      <c r="P27" s="92" t="s">
        <v>210</v>
      </c>
      <c r="Q27" s="92" t="s">
        <v>210</v>
      </c>
      <c r="R27" s="92" t="s">
        <v>210</v>
      </c>
      <c r="S27" s="92" t="s">
        <v>327</v>
      </c>
      <c r="W27" s="98"/>
      <c r="Y27" s="92" t="s">
        <v>328</v>
      </c>
      <c r="Z27" s="92" t="n">
        <v>10</v>
      </c>
      <c r="AB27" s="92" t="s">
        <v>243</v>
      </c>
      <c r="AC27" s="92" t="s">
        <v>213</v>
      </c>
      <c r="AD27" s="92" t="str">
        <f aca="false">IF(AC27="НЕТ","Нет",IF(AC27="С","Cex (Х)",IF(AC27="М","Cex (Д)"," ")))</f>
        <v>Cex (Д)</v>
      </c>
      <c r="AE27" s="92" t="str">
        <f aca="false">CONCATENATE(IF(AC27="Нет","",CONCATENATE(AC27,";")),IF(AD27="Нет","",AD27))</f>
        <v>М;Cex (Д)</v>
      </c>
      <c r="AF27" s="92" t="s">
        <v>22</v>
      </c>
      <c r="AG27" s="92" t="s">
        <v>329</v>
      </c>
      <c r="AH27" s="99" t="n">
        <f aca="false">102000+(B27-2)/10-2000</f>
        <v>102026</v>
      </c>
      <c r="AI27" s="94" t="n">
        <f aca="false">IF(AC27="Нет","Нет",AH27*10+2)</f>
        <v>1020262</v>
      </c>
      <c r="AJ27" s="92" t="str">
        <f aca="false">IF(AC27="М",CONCATENATE("ГАНК-4СEx (Д) для определения: ",S27),IF(AC27="С",CONCATENATE("ГАНК-4СEx (Х) для определения: ",S27),"Нет"))</f>
        <v>ГАНК-4СEx (Д) для определения: Изобутанол (бутан-2-ол, 2-метилпропанол-1) (Р)</v>
      </c>
      <c r="AK27" s="92" t="s">
        <v>210</v>
      </c>
      <c r="AL27" s="94" t="n">
        <f aca="false">IF(AC27="нет","Нет",1026000+(B27-2)/10-2000)</f>
        <v>1026026</v>
      </c>
      <c r="AM27" s="92" t="str">
        <f aca="false">IF(AC27="М",CONCATENATE("ГАНК-4ФEx (Д) для определения: ",S27),IF(AC27="С",CONCATENATE("ГАНК-4ФEx (Х) для определения: ",S27),"Нет"))</f>
        <v>ГАНК-4ФEx (Д) для определения: Изобутанол (бутан-2-ол, 2-метилпропанол-1) (Р)</v>
      </c>
      <c r="AN27" s="92" t="s">
        <v>22</v>
      </c>
    </row>
    <row r="28" customFormat="false" ht="21" hidden="false" customHeight="false" outlineLevel="0" collapsed="false">
      <c r="A28" s="88" t="s">
        <v>330</v>
      </c>
      <c r="B28" s="95" t="n">
        <v>20272</v>
      </c>
      <c r="C28" s="90" t="s">
        <v>331</v>
      </c>
      <c r="D28" s="93" t="s">
        <v>180</v>
      </c>
      <c r="E28" s="96" t="s">
        <v>210</v>
      </c>
      <c r="H28" s="98"/>
      <c r="I28" s="97" t="s">
        <v>263</v>
      </c>
      <c r="J28" s="98"/>
      <c r="K28" s="92" t="s">
        <v>209</v>
      </c>
      <c r="L28" s="92" t="s">
        <v>22</v>
      </c>
      <c r="M28" s="92" t="s">
        <v>210</v>
      </c>
      <c r="N28" s="92" t="s">
        <v>210</v>
      </c>
      <c r="O28" s="92" t="s">
        <v>22</v>
      </c>
      <c r="P28" s="92" t="s">
        <v>210</v>
      </c>
      <c r="Q28" s="92" t="s">
        <v>210</v>
      </c>
      <c r="R28" s="92" t="s">
        <v>210</v>
      </c>
      <c r="S28" s="92" t="s">
        <v>332</v>
      </c>
      <c r="W28" s="98"/>
      <c r="Y28" s="92" t="s">
        <v>315</v>
      </c>
      <c r="Z28" s="92" t="n">
        <v>200</v>
      </c>
      <c r="AC28" s="92" t="s">
        <v>213</v>
      </c>
      <c r="AD28" s="92" t="str">
        <f aca="false">IF(AC28="НЕТ","Нет",IF(AC28="С","Cex (Х)",IF(AC28="М","Cex (Д)"," ")))</f>
        <v>Cex (Д)</v>
      </c>
      <c r="AE28" s="92" t="str">
        <f aca="false">CONCATENATE(IF(AC28="Нет","",CONCATENATE(AC28,";")),IF(AD28="Нет","",AD28))</f>
        <v>М;Cex (Д)</v>
      </c>
      <c r="AF28" s="92" t="s">
        <v>22</v>
      </c>
      <c r="AG28" s="92" t="s">
        <v>333</v>
      </c>
      <c r="AH28" s="99" t="n">
        <f aca="false">102000+(B28-2)/10-2000</f>
        <v>102027</v>
      </c>
      <c r="AI28" s="94" t="n">
        <f aca="false">IF(AC28="Нет","Нет",AH28*10+2)</f>
        <v>1020272</v>
      </c>
      <c r="AJ28" s="92" t="str">
        <f aca="false">IF(AC28="М",CONCATENATE("ГАНК-4СEx (Д) для определения: ",S28),IF(AC28="С",CONCATENATE("ГАНК-4СEx (Х) для определения: ",S28),"Нет"))</f>
        <v>ГАНК-4СEx (Д) для определения: Метилэтилкетон  Бутанон-2 (Р)</v>
      </c>
      <c r="AK28" s="92" t="s">
        <v>210</v>
      </c>
      <c r="AL28" s="94" t="n">
        <f aca="false">IF(AC28="нет","Нет",1026000+(B28-2)/10-2000)</f>
        <v>1026027</v>
      </c>
      <c r="AM28" s="92" t="str">
        <f aca="false">IF(AC28="М",CONCATENATE("ГАНК-4ФEx (Д) для определения: ",S28),IF(AC28="С",CONCATENATE("ГАНК-4ФEx (Х) для определения: ",S28),"Нет"))</f>
        <v>ГАНК-4ФEx (Д) для определения: Метилэтилкетон  Бутанон-2 (Р)</v>
      </c>
      <c r="AN28" s="92" t="s">
        <v>22</v>
      </c>
    </row>
    <row r="29" customFormat="false" ht="21" hidden="false" customHeight="false" outlineLevel="0" collapsed="false">
      <c r="A29" s="88" t="s">
        <v>334</v>
      </c>
      <c r="B29" s="95" t="n">
        <v>20282</v>
      </c>
      <c r="C29" s="90" t="s">
        <v>259</v>
      </c>
      <c r="D29" s="93" t="s">
        <v>180</v>
      </c>
      <c r="E29" s="96" t="s">
        <v>210</v>
      </c>
      <c r="H29" s="98"/>
      <c r="I29" s="97" t="s">
        <v>235</v>
      </c>
      <c r="J29" s="98"/>
      <c r="K29" s="92" t="s">
        <v>209</v>
      </c>
      <c r="L29" s="92" t="s">
        <v>22</v>
      </c>
      <c r="M29" s="92" t="s">
        <v>210</v>
      </c>
      <c r="N29" s="92" t="s">
        <v>210</v>
      </c>
      <c r="O29" s="92" t="s">
        <v>22</v>
      </c>
      <c r="P29" s="92" t="s">
        <v>210</v>
      </c>
      <c r="Q29" s="92" t="s">
        <v>210</v>
      </c>
      <c r="R29" s="92" t="s">
        <v>210</v>
      </c>
      <c r="S29" s="92" t="s">
        <v>335</v>
      </c>
      <c r="W29" s="98"/>
      <c r="Y29" s="92" t="s">
        <v>336</v>
      </c>
      <c r="Z29" s="92" t="n">
        <v>50</v>
      </c>
      <c r="AC29" s="92" t="s">
        <v>213</v>
      </c>
      <c r="AD29" s="92" t="str">
        <f aca="false">IF(AC29="НЕТ","Нет",IF(AC29="С","Cex (Х)",IF(AC29="М","Cex (Д)"," ")))</f>
        <v>Cex (Д)</v>
      </c>
      <c r="AE29" s="92" t="str">
        <f aca="false">CONCATENATE(IF(AC29="Нет","",CONCATENATE(AC29,";")),IF(AD29="Нет","",AD29))</f>
        <v>М;Cex (Д)</v>
      </c>
      <c r="AF29" s="92" t="s">
        <v>22</v>
      </c>
      <c r="AG29" s="92" t="s">
        <v>337</v>
      </c>
      <c r="AH29" s="99" t="n">
        <f aca="false">102000+(B29-2)/10-2000</f>
        <v>102028</v>
      </c>
      <c r="AI29" s="94" t="n">
        <f aca="false">IF(AC29="Нет","Нет",AH29*10+2)</f>
        <v>1020282</v>
      </c>
      <c r="AJ29" s="92" t="str">
        <f aca="false">IF(AC29="М",CONCATENATE("ГАНК-4СEx (Д) для определения: ",S29),IF(AC29="С",CONCATENATE("ГАНК-4СEx (Х) для определения: ",S29),"Нет"))</f>
        <v>ГАНК-4СEx (Д) для определения: Диэтилсульфид (Р)</v>
      </c>
      <c r="AK29" s="92" t="s">
        <v>210</v>
      </c>
      <c r="AL29" s="94" t="n">
        <f aca="false">IF(AC29="нет","Нет",1026000+(B29-2)/10-2000)</f>
        <v>1026028</v>
      </c>
      <c r="AM29" s="92" t="str">
        <f aca="false">IF(AC29="М",CONCATENATE("ГАНК-4ФEx (Д) для определения: ",S29),IF(AC29="С",CONCATENATE("ГАНК-4ФEx (Х) для определения: ",S29),"Нет"))</f>
        <v>ГАНК-4ФEx (Д) для определения: Диэтилсульфид (Р)</v>
      </c>
      <c r="AN29" s="92" t="s">
        <v>22</v>
      </c>
    </row>
    <row r="30" customFormat="false" ht="21" hidden="false" customHeight="false" outlineLevel="0" collapsed="false">
      <c r="A30" s="88" t="s">
        <v>338</v>
      </c>
      <c r="B30" s="95" t="n">
        <v>20292</v>
      </c>
      <c r="C30" s="90" t="s">
        <v>254</v>
      </c>
      <c r="D30" s="93" t="s">
        <v>180</v>
      </c>
      <c r="E30" s="96" t="s">
        <v>210</v>
      </c>
      <c r="H30" s="98"/>
      <c r="I30" s="97" t="s">
        <v>263</v>
      </c>
      <c r="J30" s="98"/>
      <c r="K30" s="92" t="s">
        <v>209</v>
      </c>
      <c r="L30" s="92" t="s">
        <v>22</v>
      </c>
      <c r="M30" s="92" t="s">
        <v>210</v>
      </c>
      <c r="N30" s="92" t="s">
        <v>210</v>
      </c>
      <c r="O30" s="92" t="s">
        <v>22</v>
      </c>
      <c r="P30" s="92" t="s">
        <v>210</v>
      </c>
      <c r="Q30" s="92" t="s">
        <v>210</v>
      </c>
      <c r="R30" s="92" t="s">
        <v>210</v>
      </c>
      <c r="S30" s="92" t="s">
        <v>339</v>
      </c>
      <c r="W30" s="98"/>
      <c r="Y30" s="92" t="s">
        <v>340</v>
      </c>
      <c r="Z30" s="92" t="n">
        <v>10</v>
      </c>
      <c r="AC30" s="92" t="s">
        <v>213</v>
      </c>
      <c r="AD30" s="92" t="str">
        <f aca="false">IF(AC30="НЕТ","Нет",IF(AC30="С","Cex (Х)",IF(AC30="М","Cex (Д)"," ")))</f>
        <v>Cex (Д)</v>
      </c>
      <c r="AE30" s="92" t="str">
        <f aca="false">CONCATENATE(IF(AC30="Нет","",CONCATENATE(AC30,";")),IF(AD30="Нет","",AD30))</f>
        <v>М;Cex (Д)</v>
      </c>
      <c r="AF30" s="92" t="s">
        <v>22</v>
      </c>
      <c r="AG30" s="92" t="s">
        <v>341</v>
      </c>
      <c r="AH30" s="99" t="n">
        <f aca="false">102000+(B30-2)/10-2000</f>
        <v>102029</v>
      </c>
      <c r="AI30" s="94" t="n">
        <f aca="false">IF(AC30="Нет","Нет",AH30*10+2)</f>
        <v>1020292</v>
      </c>
      <c r="AJ30" s="92" t="str">
        <f aca="false">IF(AC30="М",CONCATENATE("ГАНК-4СEx (Д) для определения: ",S30),IF(AC30="С",CONCATENATE("ГАНК-4СEx (Х) для определения: ",S30),"Нет"))</f>
        <v>ГАНК-4СEx (Д) для определения: Бутилакрилат (Р)</v>
      </c>
      <c r="AK30" s="92" t="s">
        <v>210</v>
      </c>
      <c r="AL30" s="94" t="n">
        <f aca="false">IF(AC30="нет","Нет",1026000+(B30-2)/10-2000)</f>
        <v>1026029</v>
      </c>
      <c r="AM30" s="92" t="str">
        <f aca="false">IF(AC30="М",CONCATENATE("ГАНК-4ФEx (Д) для определения: ",S30),IF(AC30="С",CONCATENATE("ГАНК-4ФEx (Х) для определения: ",S30),"Нет"))</f>
        <v>ГАНК-4ФEx (Д) для определения: Бутилакрилат (Р)</v>
      </c>
      <c r="AN30" s="92" t="s">
        <v>22</v>
      </c>
    </row>
    <row r="31" customFormat="false" ht="21" hidden="false" customHeight="false" outlineLevel="0" collapsed="false">
      <c r="A31" s="88" t="s">
        <v>342</v>
      </c>
      <c r="B31" s="95" t="n">
        <v>20302</v>
      </c>
      <c r="C31" s="90" t="s">
        <v>259</v>
      </c>
      <c r="D31" s="93" t="s">
        <v>180</v>
      </c>
      <c r="E31" s="96" t="s">
        <v>210</v>
      </c>
      <c r="H31" s="93"/>
      <c r="I31" s="97"/>
      <c r="J31" s="97"/>
      <c r="K31" s="92" t="s">
        <v>209</v>
      </c>
      <c r="L31" s="92" t="s">
        <v>22</v>
      </c>
      <c r="M31" s="92" t="s">
        <v>210</v>
      </c>
      <c r="N31" s="92" t="s">
        <v>210</v>
      </c>
      <c r="O31" s="92" t="s">
        <v>22</v>
      </c>
      <c r="P31" s="92" t="s">
        <v>210</v>
      </c>
      <c r="Q31" s="92" t="s">
        <v>210</v>
      </c>
      <c r="R31" s="92" t="s">
        <v>210</v>
      </c>
      <c r="S31" s="92" t="s">
        <v>343</v>
      </c>
      <c r="W31" s="98"/>
      <c r="Y31" s="92" t="s">
        <v>344</v>
      </c>
      <c r="Z31" s="92" t="n">
        <v>50</v>
      </c>
      <c r="AB31" s="92" t="s">
        <v>243</v>
      </c>
      <c r="AC31" s="92" t="s">
        <v>213</v>
      </c>
      <c r="AD31" s="92" t="str">
        <f aca="false">IF(AC31="НЕТ","Нет",IF(AC31="С","Cex (Х)",IF(AC31="М","Cex (Д)"," ")))</f>
        <v>Cex (Д)</v>
      </c>
      <c r="AE31" s="92" t="str">
        <f aca="false">CONCATENATE(IF(AC31="Нет","",CONCATENATE(AC31,";")),IF(AD31="Нет","",AD31))</f>
        <v>М;Cex (Д)</v>
      </c>
      <c r="AF31" s="92" t="s">
        <v>22</v>
      </c>
      <c r="AG31" s="92" t="s">
        <v>345</v>
      </c>
      <c r="AH31" s="99" t="n">
        <f aca="false">102000+(B31-2)/10-2000</f>
        <v>102030</v>
      </c>
      <c r="AI31" s="94" t="n">
        <f aca="false">IF(AC31="Нет","Нет",AH31*10+2)</f>
        <v>1020302</v>
      </c>
      <c r="AJ31" s="92" t="str">
        <f aca="false">IF(AC31="М",CONCATENATE("ГАНК-4СEx (Д) для определения: ",S31),IF(AC31="С",CONCATENATE("ГАНК-4СEx (Х) для определения: ",S31),"Нет"))</f>
        <v>ГАНК-4СEx (Д) для определения: Бутилацетат (уксусный кислоты бутиловый эфир) (Р)</v>
      </c>
      <c r="AK31" s="92" t="s">
        <v>210</v>
      </c>
      <c r="AL31" s="94" t="n">
        <f aca="false">IF(AC31="нет","Нет",1026000+(B31-2)/10-2000)</f>
        <v>1026030</v>
      </c>
      <c r="AM31" s="92" t="str">
        <f aca="false">IF(AC31="М",CONCATENATE("ГАНК-4ФEx (Д) для определения: ",S31),IF(AC31="С",CONCATENATE("ГАНК-4ФEx (Х) для определения: ",S31),"Нет"))</f>
        <v>ГАНК-4ФEx (Д) для определения: Бутилацетат (уксусный кислоты бутиловый эфир) (Р)</v>
      </c>
      <c r="AN31" s="92" t="s">
        <v>22</v>
      </c>
    </row>
    <row r="32" customFormat="false" ht="21" hidden="false" customHeight="false" outlineLevel="0" collapsed="false">
      <c r="A32" s="88" t="s">
        <v>346</v>
      </c>
      <c r="B32" s="95" t="n">
        <v>20312</v>
      </c>
      <c r="C32" s="90" t="s">
        <v>273</v>
      </c>
      <c r="D32" s="93" t="s">
        <v>180</v>
      </c>
      <c r="E32" s="96" t="s">
        <v>210</v>
      </c>
      <c r="H32" s="93"/>
      <c r="I32" s="97"/>
      <c r="J32" s="97"/>
      <c r="K32" s="92" t="s">
        <v>209</v>
      </c>
      <c r="L32" s="92" t="s">
        <v>22</v>
      </c>
      <c r="M32" s="92" t="s">
        <v>210</v>
      </c>
      <c r="N32" s="92" t="s">
        <v>210</v>
      </c>
      <c r="O32" s="92" t="s">
        <v>22</v>
      </c>
      <c r="P32" s="92" t="s">
        <v>210</v>
      </c>
      <c r="Q32" s="92" t="s">
        <v>210</v>
      </c>
      <c r="R32" s="92" t="s">
        <v>210</v>
      </c>
      <c r="S32" s="92" t="s">
        <v>347</v>
      </c>
      <c r="W32" s="98"/>
      <c r="Y32" s="92" t="s">
        <v>348</v>
      </c>
      <c r="Z32" s="92" t="n">
        <v>100</v>
      </c>
      <c r="AB32" s="92" t="s">
        <v>243</v>
      </c>
      <c r="AC32" s="92" t="s">
        <v>213</v>
      </c>
      <c r="AD32" s="92" t="str">
        <f aca="false">IF(AC32="НЕТ","Нет",IF(AC32="С","Cex (Х)",IF(AC32="М","Cex (Д)"," ")))</f>
        <v>Cex (Д)</v>
      </c>
      <c r="AE32" s="92" t="str">
        <f aca="false">CONCATENATE(IF(AC32="Нет","",CONCATENATE(AC32,";")),IF(AD32="Нет","",AD32))</f>
        <v>М;Cex (Д)</v>
      </c>
      <c r="AF32" s="92" t="s">
        <v>22</v>
      </c>
      <c r="AG32" s="92" t="s">
        <v>349</v>
      </c>
      <c r="AH32" s="99" t="n">
        <f aca="false">102000+(B32-2)/10-2000</f>
        <v>102031</v>
      </c>
      <c r="AI32" s="94" t="n">
        <f aca="false">IF(AC32="Нет","Нет",AH32*10+2)</f>
        <v>1020312</v>
      </c>
      <c r="AJ32" s="92" t="str">
        <f aca="false">IF(AC32="М",CONCATENATE("ГАНК-4СEx (Д) для определения: ",S32),IF(AC32="С",CONCATENATE("ГАНК-4СEx (Х) для определения: ",S32),"Нет"))</f>
        <v>ГАНК-4СEx (Д) для определения: Бутилен (2-метилпроп-1-ен, бут-1-ен) (Р)</v>
      </c>
      <c r="AK32" s="92" t="s">
        <v>210</v>
      </c>
      <c r="AL32" s="94" t="n">
        <f aca="false">IF(AC32="нет","Нет",1026000+(B32-2)/10-2000)</f>
        <v>1026031</v>
      </c>
      <c r="AM32" s="92" t="str">
        <f aca="false">IF(AC32="М",CONCATENATE("ГАНК-4ФEx (Д) для определения: ",S32),IF(AC32="С",CONCATENATE("ГАНК-4ФEx (Х) для определения: ",S32),"Нет"))</f>
        <v>ГАНК-4ФEx (Д) для определения: Бутилен (2-метилпроп-1-ен, бут-1-ен) (Р)</v>
      </c>
      <c r="AN32" s="92" t="s">
        <v>22</v>
      </c>
    </row>
    <row r="33" customFormat="false" ht="21" hidden="false" customHeight="false" outlineLevel="0" collapsed="false">
      <c r="A33" s="88" t="s">
        <v>350</v>
      </c>
      <c r="B33" s="95" t="n">
        <v>20322</v>
      </c>
      <c r="C33" s="90" t="s">
        <v>351</v>
      </c>
      <c r="D33" s="93" t="s">
        <v>180</v>
      </c>
      <c r="E33" s="96" t="s">
        <v>210</v>
      </c>
      <c r="H33" s="97"/>
      <c r="I33" s="98" t="s">
        <v>309</v>
      </c>
      <c r="J33" s="97"/>
      <c r="K33" s="92" t="s">
        <v>209</v>
      </c>
      <c r="L33" s="92" t="s">
        <v>22</v>
      </c>
      <c r="M33" s="92" t="s">
        <v>210</v>
      </c>
      <c r="N33" s="92" t="s">
        <v>210</v>
      </c>
      <c r="O33" s="92" t="s">
        <v>22</v>
      </c>
      <c r="P33" s="92" t="s">
        <v>210</v>
      </c>
      <c r="Q33" s="92" t="s">
        <v>210</v>
      </c>
      <c r="R33" s="92" t="s">
        <v>210</v>
      </c>
      <c r="S33" s="92" t="s">
        <v>352</v>
      </c>
      <c r="W33" s="98"/>
      <c r="Z33" s="92" t="n">
        <v>7000</v>
      </c>
      <c r="AC33" s="92" t="s">
        <v>213</v>
      </c>
      <c r="AD33" s="92" t="str">
        <f aca="false">IF(AC33="НЕТ","Нет",IF(AC33="С","Cex (Х)",IF(AC33="М","Cex (Д)"," ")))</f>
        <v>Cex (Д)</v>
      </c>
      <c r="AE33" s="92" t="str">
        <f aca="false">CONCATENATE(IF(AC33="Нет","",CONCATENATE(AC33,";")),IF(AD33="Нет","",AD33))</f>
        <v>М;Cex (Д)</v>
      </c>
      <c r="AF33" s="92" t="s">
        <v>22</v>
      </c>
      <c r="AG33" s="92" t="s">
        <v>353</v>
      </c>
      <c r="AH33" s="99" t="n">
        <f aca="false">102000+(B33-2)/10-2000</f>
        <v>102032</v>
      </c>
      <c r="AI33" s="94" t="n">
        <f aca="false">IF(AC33="Нет","Нет",AH33*10+2)</f>
        <v>1020322</v>
      </c>
      <c r="AJ33" s="92" t="str">
        <f aca="false">IF(AC33="М",CONCATENATE("ГАНК-4СEx (Д) для определения: ",S33),IF(AC33="С",CONCATENATE("ГАНК-4СEx (Х) для определения: ",S33),"Нет"))</f>
        <v>ГАНК-4СEx (Д) для определения: Природный газ в пересчете на метан (Р)</v>
      </c>
      <c r="AK33" s="92" t="s">
        <v>210</v>
      </c>
      <c r="AL33" s="94" t="n">
        <f aca="false">IF(AC33="нет","Нет",1026000+(B33-2)/10-2000)</f>
        <v>1026032</v>
      </c>
      <c r="AM33" s="92" t="str">
        <f aca="false">IF(AC33="М",CONCATENATE("ГАНК-4ФEx (Д) для определения: ",S33),IF(AC33="С",CONCATENATE("ГАНК-4ФEx (Х) для определения: ",S33),"Нет"))</f>
        <v>ГАНК-4ФEx (Д) для определения: Природный газ в пересчете на метан (Р)</v>
      </c>
      <c r="AN33" s="92" t="s">
        <v>22</v>
      </c>
    </row>
    <row r="34" customFormat="false" ht="21" hidden="false" customHeight="false" outlineLevel="0" collapsed="false">
      <c r="A34" s="88" t="s">
        <v>354</v>
      </c>
      <c r="B34" s="95" t="n">
        <v>20332</v>
      </c>
      <c r="C34" s="90" t="s">
        <v>273</v>
      </c>
      <c r="D34" s="93" t="s">
        <v>180</v>
      </c>
      <c r="E34" s="96" t="s">
        <v>210</v>
      </c>
      <c r="H34" s="97"/>
      <c r="I34" s="98" t="s">
        <v>309</v>
      </c>
      <c r="J34" s="97"/>
      <c r="K34" s="92" t="s">
        <v>209</v>
      </c>
      <c r="L34" s="92" t="s">
        <v>22</v>
      </c>
      <c r="M34" s="92" t="s">
        <v>210</v>
      </c>
      <c r="N34" s="92" t="s">
        <v>210</v>
      </c>
      <c r="O34" s="92" t="s">
        <v>22</v>
      </c>
      <c r="P34" s="92" t="s">
        <v>210</v>
      </c>
      <c r="Q34" s="92" t="s">
        <v>210</v>
      </c>
      <c r="R34" s="92" t="s">
        <v>210</v>
      </c>
      <c r="S34" s="92" t="s">
        <v>355</v>
      </c>
      <c r="W34" s="98"/>
      <c r="Z34" s="92" t="n">
        <v>100</v>
      </c>
      <c r="AC34" s="92" t="s">
        <v>213</v>
      </c>
      <c r="AD34" s="92" t="str">
        <f aca="false">IF(AC34="НЕТ","Нет",IF(AC34="С","Cex (Х)",IF(AC34="М","Cex (Д)"," ")))</f>
        <v>Cex (Д)</v>
      </c>
      <c r="AE34" s="92" t="str">
        <f aca="false">CONCATENATE(IF(AC34="Нет","",CONCATENATE(AC34,";")),IF(AD34="Нет","",AD34))</f>
        <v>М;Cex (Д)</v>
      </c>
      <c r="AF34" s="92" t="s">
        <v>22</v>
      </c>
      <c r="AG34" s="92" t="s">
        <v>356</v>
      </c>
      <c r="AH34" s="99" t="n">
        <f aca="false">102000+(B34-2)/10-2000</f>
        <v>102033</v>
      </c>
      <c r="AI34" s="94" t="n">
        <f aca="false">IF(AC34="Нет","Нет",AH34*10+2)</f>
        <v>1020332</v>
      </c>
      <c r="AJ34" s="92" t="str">
        <f aca="false">IF(AC34="М",CONCATENATE("ГАНК-4СEx (Д) для определения: ",S34),IF(AC34="С",CONCATENATE("ГАНК-4СEx (Х) для определения: ",S34),"Нет"))</f>
        <v>ГАНК-4СEx (Д) для определения: Топливный газ в пересчете на пропан (Р)</v>
      </c>
      <c r="AK34" s="92" t="s">
        <v>210</v>
      </c>
      <c r="AL34" s="94" t="n">
        <f aca="false">IF(AC34="нет","Нет",1026000+(B34-2)/10-2000)</f>
        <v>1026033</v>
      </c>
      <c r="AM34" s="92" t="str">
        <f aca="false">IF(AC34="М",CONCATENATE("ГАНК-4ФEx (Д) для определения: ",S34),IF(AC34="С",CONCATENATE("ГАНК-4ФEx (Х) для определения: ",S34),"Нет"))</f>
        <v>ГАНК-4ФEx (Д) для определения: Топливный газ в пересчете на пропан (Р)</v>
      </c>
      <c r="AN34" s="92" t="s">
        <v>22</v>
      </c>
    </row>
    <row r="35" customFormat="false" ht="21" hidden="false" customHeight="false" outlineLevel="0" collapsed="false">
      <c r="A35" s="88" t="s">
        <v>357</v>
      </c>
      <c r="B35" s="95" t="n">
        <v>20342</v>
      </c>
      <c r="C35" s="90" t="s">
        <v>254</v>
      </c>
      <c r="D35" s="93" t="s">
        <v>180</v>
      </c>
      <c r="E35" s="96" t="s">
        <v>210</v>
      </c>
      <c r="H35" s="97"/>
      <c r="I35" s="97" t="s">
        <v>235</v>
      </c>
      <c r="J35" s="97"/>
      <c r="K35" s="92" t="s">
        <v>209</v>
      </c>
      <c r="L35" s="92" t="s">
        <v>22</v>
      </c>
      <c r="M35" s="92" t="s">
        <v>210</v>
      </c>
      <c r="N35" s="92" t="s">
        <v>210</v>
      </c>
      <c r="O35" s="92" t="s">
        <v>22</v>
      </c>
      <c r="P35" s="92" t="s">
        <v>210</v>
      </c>
      <c r="Q35" s="92" t="s">
        <v>210</v>
      </c>
      <c r="R35" s="92" t="s">
        <v>210</v>
      </c>
      <c r="S35" s="92" t="s">
        <v>358</v>
      </c>
      <c r="W35" s="98"/>
      <c r="Y35" s="92" t="s">
        <v>359</v>
      </c>
      <c r="Z35" s="92" t="n">
        <v>10</v>
      </c>
      <c r="AC35" s="92" t="s">
        <v>213</v>
      </c>
      <c r="AD35" s="92" t="str">
        <f aca="false">IF(AC35="НЕТ","Нет",IF(AC35="С","Cex (Х)",IF(AC35="М","Cex (Д)"," ")))</f>
        <v>Cex (Д)</v>
      </c>
      <c r="AE35" s="92" t="str">
        <f aca="false">CONCATENATE(IF(AC35="Нет","",CONCATENATE(AC35,";")),IF(AD35="Нет","",AD35))</f>
        <v>М;Cex (Д)</v>
      </c>
      <c r="AF35" s="92" t="s">
        <v>22</v>
      </c>
      <c r="AG35" s="92" t="s">
        <v>360</v>
      </c>
      <c r="AH35" s="99" t="n">
        <f aca="false">102000+(B35-2)/10-2000</f>
        <v>102034</v>
      </c>
      <c r="AI35" s="94" t="n">
        <f aca="false">IF(AC35="Нет","Нет",AH35*10+2)</f>
        <v>1020342</v>
      </c>
      <c r="AJ35" s="92" t="str">
        <f aca="false">IF(AC35="М",CONCATENATE("ГАНК-4СEx (Д) для определения: ",S35),IF(AC35="С",CONCATENATE("ГАНК-4СEx (Х) для определения: ",S35),"Нет"))</f>
        <v>ГАНК-4СEx (Д) для определения: Капролактам (Гексагидро-2Н-азепин-2-он) (Р)</v>
      </c>
      <c r="AK35" s="92" t="s">
        <v>210</v>
      </c>
      <c r="AL35" s="94" t="n">
        <f aca="false">IF(AC35="нет","Нет",1026000+(B35-2)/10-2000)</f>
        <v>1026034</v>
      </c>
      <c r="AM35" s="92" t="str">
        <f aca="false">IF(AC35="М",CONCATENATE("ГАНК-4ФEx (Д) для определения: ",S35),IF(AC35="С",CONCATENATE("ГАНК-4ФEx (Х) для определения: ",S35),"Нет"))</f>
        <v>ГАНК-4ФEx (Д) для определения: Капролактам (Гексагидро-2Н-азепин-2-он) (Р)</v>
      </c>
      <c r="AN35" s="92" t="s">
        <v>22</v>
      </c>
    </row>
    <row r="36" customFormat="false" ht="21" hidden="false" customHeight="false" outlineLevel="0" collapsed="false">
      <c r="A36" s="88" t="s">
        <v>361</v>
      </c>
      <c r="B36" s="95" t="n">
        <v>20352</v>
      </c>
      <c r="C36" s="90" t="s">
        <v>308</v>
      </c>
      <c r="D36" s="93" t="s">
        <v>180</v>
      </c>
      <c r="E36" s="96" t="s">
        <v>210</v>
      </c>
      <c r="H36" s="97"/>
      <c r="I36" s="97" t="s">
        <v>309</v>
      </c>
      <c r="J36" s="97"/>
      <c r="K36" s="92" t="s">
        <v>209</v>
      </c>
      <c r="L36" s="92" t="s">
        <v>22</v>
      </c>
      <c r="M36" s="92" t="s">
        <v>210</v>
      </c>
      <c r="N36" s="92" t="s">
        <v>210</v>
      </c>
      <c r="O36" s="92" t="s">
        <v>22</v>
      </c>
      <c r="P36" s="92" t="s">
        <v>210</v>
      </c>
      <c r="Q36" s="92" t="s">
        <v>210</v>
      </c>
      <c r="R36" s="92" t="s">
        <v>210</v>
      </c>
      <c r="S36" s="92" t="s">
        <v>362</v>
      </c>
      <c r="W36" s="98"/>
      <c r="Y36" s="92" t="s">
        <v>363</v>
      </c>
      <c r="Z36" s="92" t="n">
        <v>300</v>
      </c>
      <c r="AB36" s="92" t="s">
        <v>20</v>
      </c>
      <c r="AC36" s="92" t="s">
        <v>213</v>
      </c>
      <c r="AD36" s="92" t="str">
        <f aca="false">IF(AC36="НЕТ","Нет",IF(AC36="С","Cex (Х)",IF(AC36="М","Cex (Д)"," ")))</f>
        <v>Cex (Д)</v>
      </c>
      <c r="AE36" s="92" t="str">
        <f aca="false">CONCATENATE(IF(AC36="Нет","",CONCATENATE(AC36,";")),IF(AD36="Нет","",AD36))</f>
        <v>М;Cex (Д)</v>
      </c>
      <c r="AF36" s="92" t="s">
        <v>22</v>
      </c>
      <c r="AG36" s="92" t="s">
        <v>364</v>
      </c>
      <c r="AH36" s="99" t="n">
        <f aca="false">102000+(B36-2)/10-2000</f>
        <v>102035</v>
      </c>
      <c r="AI36" s="94" t="n">
        <f aca="false">IF(AC36="Нет","Нет",AH36*10+2)</f>
        <v>1020352</v>
      </c>
      <c r="AJ36" s="92" t="str">
        <f aca="false">IF(AC36="М",CONCATENATE("ГАНК-4СEx (Д) для определения: ",S36),IF(AC36="С",CONCATENATE("ГАНК-4СEx (Х) для определения: ",S36),"Нет"))</f>
        <v>ГАНК-4СEx (Д) для определения: Гексан (Р)</v>
      </c>
      <c r="AK36" s="92" t="s">
        <v>210</v>
      </c>
      <c r="AL36" s="94" t="n">
        <f aca="false">IF(AC36="нет","Нет",1026000+(B36-2)/10-2000)</f>
        <v>1026035</v>
      </c>
      <c r="AM36" s="92" t="str">
        <f aca="false">IF(AC36="М",CONCATENATE("ГАНК-4ФEx (Д) для определения: ",S36),IF(AC36="С",CONCATENATE("ГАНК-4ФEx (Х) для определения: ",S36),"Нет"))</f>
        <v>ГАНК-4ФEx (Д) для определения: Гексан (Р)</v>
      </c>
      <c r="AN36" s="92" t="s">
        <v>22</v>
      </c>
    </row>
    <row r="37" customFormat="false" ht="21" hidden="false" customHeight="false" outlineLevel="0" collapsed="false">
      <c r="A37" s="88" t="s">
        <v>365</v>
      </c>
      <c r="B37" s="95" t="n">
        <v>20362</v>
      </c>
      <c r="C37" s="90" t="s">
        <v>254</v>
      </c>
      <c r="D37" s="93" t="s">
        <v>180</v>
      </c>
      <c r="E37" s="96" t="s">
        <v>210</v>
      </c>
      <c r="H37" s="97"/>
      <c r="I37" s="97" t="s">
        <v>318</v>
      </c>
      <c r="J37" s="97"/>
      <c r="K37" s="92" t="s">
        <v>209</v>
      </c>
      <c r="L37" s="92" t="s">
        <v>22</v>
      </c>
      <c r="M37" s="92" t="s">
        <v>210</v>
      </c>
      <c r="N37" s="92" t="s">
        <v>210</v>
      </c>
      <c r="O37" s="92" t="s">
        <v>22</v>
      </c>
      <c r="P37" s="92" t="s">
        <v>210</v>
      </c>
      <c r="Q37" s="92" t="s">
        <v>210</v>
      </c>
      <c r="R37" s="92" t="s">
        <v>210</v>
      </c>
      <c r="S37" s="92" t="s">
        <v>366</v>
      </c>
      <c r="W37" s="98"/>
      <c r="Y37" s="92" t="s">
        <v>367</v>
      </c>
      <c r="Z37" s="92" t="n">
        <v>10</v>
      </c>
      <c r="AC37" s="92" t="s">
        <v>213</v>
      </c>
      <c r="AD37" s="92" t="str">
        <f aca="false">IF(AC37="НЕТ","Нет",IF(AC37="С","Cex (Х)",IF(AC37="М","Cex (Д)"," ")))</f>
        <v>Cex (Д)</v>
      </c>
      <c r="AE37" s="92" t="str">
        <f aca="false">CONCATENATE(IF(AC37="Нет","",CONCATENATE(AC37,";")),IF(AD37="Нет","",AD37))</f>
        <v>М;Cex (Д)</v>
      </c>
      <c r="AF37" s="92" t="s">
        <v>22</v>
      </c>
      <c r="AG37" s="92" t="s">
        <v>368</v>
      </c>
      <c r="AH37" s="99" t="n">
        <f aca="false">102000+(B37-2)/10-2000</f>
        <v>102036</v>
      </c>
      <c r="AI37" s="94" t="n">
        <f aca="false">IF(AC37="Нет","Нет",AH37*10+2)</f>
        <v>1020362</v>
      </c>
      <c r="AJ37" s="92" t="str">
        <f aca="false">IF(AC37="М",CONCATENATE("ГАНК-4СEx (Д) для определения: ",S37),IF(AC37="С",CONCATENATE("ГАНК-4СEx (Х) для определения: ",S37),"Нет"))</f>
        <v>ГАНК-4СEx (Д) для определения: Гексан-1-ол (Р)</v>
      </c>
      <c r="AK37" s="92" t="s">
        <v>210</v>
      </c>
      <c r="AL37" s="94" t="n">
        <f aca="false">IF(AC37="нет","Нет",1026000+(B37-2)/10-2000)</f>
        <v>1026036</v>
      </c>
      <c r="AM37" s="92" t="str">
        <f aca="false">IF(AC37="М",CONCATENATE("ГАНК-4ФEx (Д) для определения: ",S37),IF(AC37="С",CONCATENATE("ГАНК-4ФEx (Х) для определения: ",S37),"Нет"))</f>
        <v>ГАНК-4ФEx (Д) для определения: Гексан-1-ол (Р)</v>
      </c>
      <c r="AN37" s="92" t="s">
        <v>22</v>
      </c>
    </row>
    <row r="38" customFormat="false" ht="21" hidden="false" customHeight="false" outlineLevel="0" collapsed="false">
      <c r="A38" s="88" t="s">
        <v>369</v>
      </c>
      <c r="B38" s="95" t="n">
        <v>20372</v>
      </c>
      <c r="C38" s="90" t="s">
        <v>308</v>
      </c>
      <c r="D38" s="93" t="s">
        <v>180</v>
      </c>
      <c r="E38" s="96" t="s">
        <v>210</v>
      </c>
      <c r="H38" s="97"/>
      <c r="I38" s="98" t="s">
        <v>309</v>
      </c>
      <c r="J38" s="97"/>
      <c r="K38" s="92" t="s">
        <v>209</v>
      </c>
      <c r="L38" s="92" t="s">
        <v>22</v>
      </c>
      <c r="M38" s="92" t="s">
        <v>210</v>
      </c>
      <c r="N38" s="92" t="s">
        <v>210</v>
      </c>
      <c r="O38" s="92" t="s">
        <v>22</v>
      </c>
      <c r="P38" s="92" t="s">
        <v>210</v>
      </c>
      <c r="Q38" s="92" t="s">
        <v>210</v>
      </c>
      <c r="R38" s="92" t="s">
        <v>210</v>
      </c>
      <c r="S38" s="92" t="s">
        <v>370</v>
      </c>
      <c r="W38" s="98"/>
      <c r="Y38" s="92" t="s">
        <v>371</v>
      </c>
      <c r="Z38" s="92" t="n">
        <v>300</v>
      </c>
      <c r="AC38" s="92" t="s">
        <v>213</v>
      </c>
      <c r="AD38" s="92" t="str">
        <f aca="false">IF(AC38="НЕТ","Нет",IF(AC38="С","Cex (Х)",IF(AC38="М","Cex (Д)"," ")))</f>
        <v>Cex (Д)</v>
      </c>
      <c r="AE38" s="92" t="str">
        <f aca="false">CONCATENATE(IF(AC38="Нет","",CONCATENATE(AC38,";")),IF(AD38="Нет","",AD38))</f>
        <v>М;Cex (Д)</v>
      </c>
      <c r="AF38" s="92" t="s">
        <v>22</v>
      </c>
      <c r="AG38" s="92" t="s">
        <v>372</v>
      </c>
      <c r="AH38" s="99" t="n">
        <f aca="false">102000+(B38-2)/10-2000</f>
        <v>102037</v>
      </c>
      <c r="AI38" s="94" t="n">
        <f aca="false">IF(AC38="Нет","Нет",AH38*10+2)</f>
        <v>1020372</v>
      </c>
      <c r="AJ38" s="92" t="str">
        <f aca="false">IF(AC38="М",CONCATENATE("ГАНК-4СEx (Д) для определения: ",S38),IF(AC38="С",CONCATENATE("ГАНК-4СEx (Х) для определения: ",S38),"Нет"))</f>
        <v>ГАНК-4СEx (Д) для определения: Гептан в пересчете на гексан (Р)</v>
      </c>
      <c r="AK38" s="92" t="s">
        <v>210</v>
      </c>
      <c r="AL38" s="94" t="n">
        <f aca="false">IF(AC38="нет","Нет",1026000+(B38-2)/10-2000)</f>
        <v>1026037</v>
      </c>
      <c r="AM38" s="92" t="str">
        <f aca="false">IF(AC38="М",CONCATENATE("ГАНК-4ФEx (Д) для определения: ",S38),IF(AC38="С",CONCATENATE("ГАНК-4ФEx (Х) для определения: ",S38),"Нет"))</f>
        <v>ГАНК-4ФEx (Д) для определения: Гептан в пересчете на гексан (Р)</v>
      </c>
      <c r="AN38" s="92" t="s">
        <v>22</v>
      </c>
    </row>
    <row r="39" customFormat="false" ht="21" hidden="false" customHeight="false" outlineLevel="0" collapsed="false">
      <c r="A39" s="88" t="s">
        <v>373</v>
      </c>
      <c r="B39" s="95" t="n">
        <v>20382</v>
      </c>
      <c r="C39" s="90" t="s">
        <v>254</v>
      </c>
      <c r="D39" s="93" t="s">
        <v>180</v>
      </c>
      <c r="E39" s="96" t="s">
        <v>210</v>
      </c>
      <c r="H39" s="97"/>
      <c r="I39" s="97" t="s">
        <v>318</v>
      </c>
      <c r="J39" s="97"/>
      <c r="K39" s="92" t="s">
        <v>209</v>
      </c>
      <c r="L39" s="92" t="s">
        <v>22</v>
      </c>
      <c r="M39" s="92" t="s">
        <v>210</v>
      </c>
      <c r="N39" s="92" t="s">
        <v>210</v>
      </c>
      <c r="O39" s="92" t="s">
        <v>22</v>
      </c>
      <c r="P39" s="92" t="s">
        <v>210</v>
      </c>
      <c r="Q39" s="92" t="s">
        <v>210</v>
      </c>
      <c r="R39" s="92" t="s">
        <v>210</v>
      </c>
      <c r="S39" s="92" t="s">
        <v>374</v>
      </c>
      <c r="W39" s="98"/>
      <c r="Y39" s="92" t="s">
        <v>375</v>
      </c>
      <c r="Z39" s="92" t="n">
        <v>10</v>
      </c>
      <c r="AC39" s="92" t="s">
        <v>213</v>
      </c>
      <c r="AD39" s="92" t="str">
        <f aca="false">IF(AC39="НЕТ","Нет",IF(AC39="С","Cex (Х)",IF(AC39="М","Cex (Д)"," ")))</f>
        <v>Cex (Д)</v>
      </c>
      <c r="AE39" s="92" t="str">
        <f aca="false">CONCATENATE(IF(AC39="Нет","",CONCATENATE(AC39,";")),IF(AD39="Нет","",AD39))</f>
        <v>М;Cex (Д)</v>
      </c>
      <c r="AF39" s="92" t="s">
        <v>22</v>
      </c>
      <c r="AG39" s="92" t="s">
        <v>376</v>
      </c>
      <c r="AH39" s="99" t="n">
        <f aca="false">102000+(B39-2)/10-2000</f>
        <v>102038</v>
      </c>
      <c r="AI39" s="94" t="n">
        <f aca="false">IF(AC39="Нет","Нет",AH39*10+2)</f>
        <v>1020382</v>
      </c>
      <c r="AJ39" s="92" t="str">
        <f aca="false">IF(AC39="М",CONCATENATE("ГАНК-4СEx (Д) для определения: ",S39),IF(AC39="С",CONCATENATE("ГАНК-4СEx (Х) для определения: ",S39),"Нет"))</f>
        <v>ГАНК-4СEx (Д) для определения: Гептан-1-ол по изоамиловому спирту (Р)</v>
      </c>
      <c r="AK39" s="92" t="s">
        <v>210</v>
      </c>
      <c r="AL39" s="94" t="n">
        <f aca="false">IF(AC39="нет","Нет",1026000+(B39-2)/10-2000)</f>
        <v>1026038</v>
      </c>
      <c r="AM39" s="92" t="str">
        <f aca="false">IF(AC39="М",CONCATENATE("ГАНК-4ФEx (Д) для определения: ",S39),IF(AC39="С",CONCATENATE("ГАНК-4ФEx (Х) для определения: ",S39),"Нет"))</f>
        <v>ГАНК-4ФEx (Д) для определения: Гептан-1-ол по изоамиловому спирту (Р)</v>
      </c>
      <c r="AN39" s="92" t="s">
        <v>22</v>
      </c>
    </row>
    <row r="40" customFormat="false" ht="21" hidden="false" customHeight="false" outlineLevel="0" collapsed="false">
      <c r="A40" s="88" t="s">
        <v>377</v>
      </c>
      <c r="B40" s="95" t="n">
        <v>20392</v>
      </c>
      <c r="C40" s="90" t="s">
        <v>234</v>
      </c>
      <c r="D40" s="93" t="s">
        <v>180</v>
      </c>
      <c r="E40" s="96" t="s">
        <v>208</v>
      </c>
      <c r="H40" s="100"/>
      <c r="I40" s="100" t="s">
        <v>224</v>
      </c>
      <c r="J40" s="100"/>
      <c r="K40" s="92" t="s">
        <v>209</v>
      </c>
      <c r="L40" s="92" t="s">
        <v>22</v>
      </c>
      <c r="M40" s="92" t="s">
        <v>208</v>
      </c>
      <c r="N40" s="92" t="s">
        <v>208</v>
      </c>
      <c r="O40" s="92" t="s">
        <v>22</v>
      </c>
      <c r="P40" s="92" t="s">
        <v>208</v>
      </c>
      <c r="Q40" s="92" t="s">
        <v>208</v>
      </c>
      <c r="R40" s="92" t="s">
        <v>22</v>
      </c>
      <c r="S40" s="92" t="s">
        <v>378</v>
      </c>
      <c r="W40" s="98"/>
      <c r="Y40" s="92" t="s">
        <v>379</v>
      </c>
      <c r="Z40" s="92" t="n">
        <v>0.1</v>
      </c>
      <c r="AC40" s="92" t="s">
        <v>227</v>
      </c>
      <c r="AD40" s="92" t="str">
        <f aca="false">IF(AC40="НЕТ","Нет",IF(AC40="С","Cex (Х)",IF(AC40="М","Cex (Д)"," ")))</f>
        <v>Cex (Х)</v>
      </c>
      <c r="AE40" s="92" t="str">
        <f aca="false">CONCATENATE(IF(AC40="Нет","",CONCATENATE(AC40,";")),IF(AD40="Нет","",AD40))</f>
        <v>С;Cex (Х)</v>
      </c>
      <c r="AF40" s="92" t="s">
        <v>380</v>
      </c>
      <c r="AG40" s="92" t="s">
        <v>22</v>
      </c>
      <c r="AH40" s="99" t="n">
        <f aca="false">102000+(B40-2)/10-2000</f>
        <v>102039</v>
      </c>
      <c r="AI40" s="94" t="n">
        <f aca="false">IF(AC40="Нет","Нет",AH40*10+2)</f>
        <v>1020392</v>
      </c>
      <c r="AJ40" s="92" t="str">
        <f aca="false">IF(AC40="М",CONCATENATE("ГАНК-4СEx (Д) для определения: ",S40),IF(AC40="С",CONCATENATE("ГАНК-4СEx (Х) для определения: ",S40),"Нет"))</f>
        <v>ГАНК-4СEx (Х) для определения: Гидразин (Р)</v>
      </c>
      <c r="AK40" s="92" t="s">
        <v>208</v>
      </c>
      <c r="AL40" s="94" t="n">
        <f aca="false">IF(AC40="нет","Нет",1026000+(B40-2)/10-2000)</f>
        <v>1026039</v>
      </c>
      <c r="AM40" s="92" t="str">
        <f aca="false">IF(AC40="М",CONCATENATE("ГАНК-4ФEx (Д) для определения: ",S40),IF(AC40="С",CONCATENATE("ГАНК-4ФEx (Х) для определения: ",S40),"Нет"))</f>
        <v>ГАНК-4ФEx (Х) для определения: Гидразин (Р)</v>
      </c>
      <c r="AN40" s="92" t="s">
        <v>22</v>
      </c>
    </row>
    <row r="41" customFormat="false" ht="21" hidden="false" customHeight="false" outlineLevel="0" collapsed="false">
      <c r="A41" s="88" t="s">
        <v>381</v>
      </c>
      <c r="B41" s="95" t="n">
        <v>20402</v>
      </c>
      <c r="C41" s="90" t="s">
        <v>291</v>
      </c>
      <c r="D41" s="93" t="s">
        <v>180</v>
      </c>
      <c r="E41" s="96" t="s">
        <v>208</v>
      </c>
      <c r="H41" s="93"/>
      <c r="I41" s="97"/>
      <c r="J41" s="97"/>
      <c r="K41" s="92" t="s">
        <v>209</v>
      </c>
      <c r="L41" s="92" t="s">
        <v>22</v>
      </c>
      <c r="M41" s="92" t="s">
        <v>208</v>
      </c>
      <c r="N41" s="92" t="s">
        <v>208</v>
      </c>
      <c r="O41" s="92" t="s">
        <v>22</v>
      </c>
      <c r="P41" s="92" t="s">
        <v>208</v>
      </c>
      <c r="Q41" s="92" t="s">
        <v>208</v>
      </c>
      <c r="R41" s="92" t="s">
        <v>210</v>
      </c>
      <c r="S41" s="92" t="s">
        <v>382</v>
      </c>
      <c r="W41" s="98"/>
      <c r="Y41" s="92" t="s">
        <v>383</v>
      </c>
      <c r="Z41" s="92" t="n">
        <v>0.3</v>
      </c>
      <c r="AB41" s="92" t="s">
        <v>20</v>
      </c>
      <c r="AC41" s="92" t="s">
        <v>213</v>
      </c>
      <c r="AD41" s="92" t="str">
        <f aca="false">IF(AC41="НЕТ","Нет",IF(AC41="С","Cex (Х)",IF(AC41="М","Cex (Д)"," ")))</f>
        <v>Cex (Д)</v>
      </c>
      <c r="AE41" s="92" t="str">
        <f aca="false">CONCATENATE(IF(AC41="Нет","",CONCATENATE(AC41,";")),IF(AD41="Нет","",AD41))</f>
        <v>М;Cex (Д)</v>
      </c>
      <c r="AF41" s="92" t="s">
        <v>22</v>
      </c>
      <c r="AG41" s="92" t="s">
        <v>384</v>
      </c>
      <c r="AH41" s="99" t="n">
        <f aca="false">102000+(B41-2)/10-2000</f>
        <v>102040</v>
      </c>
      <c r="AI41" s="94" t="n">
        <f aca="false">IF(AC41="Нет","Нет",AH41*10+2)</f>
        <v>1020402</v>
      </c>
      <c r="AJ41" s="92" t="str">
        <f aca="false">IF(AC41="М",CONCATENATE("ГАНК-4СEx (Д) для определения: ",S41),IF(AC41="С",CONCATENATE("ГАНК-4СEx (Х) для определения: ",S41),"Нет"))</f>
        <v>ГАНК-4СEx (Д) для определения: Гидроксибензол (фенол) (Р)</v>
      </c>
      <c r="AK41" s="92" t="s">
        <v>210</v>
      </c>
      <c r="AL41" s="94" t="n">
        <f aca="false">IF(AC41="нет","Нет",1026000+(B41-2)/10-2000)</f>
        <v>1026040</v>
      </c>
      <c r="AM41" s="92" t="str">
        <f aca="false">IF(AC41="М",CONCATENATE("ГАНК-4ФEx (Д) для определения: ",S41),IF(AC41="С",CONCATENATE("ГАНК-4ФEx (Х) для определения: ",S41),"Нет"))</f>
        <v>ГАНК-4ФEx (Д) для определения: Гидроксибензол (фенол) (Р)</v>
      </c>
      <c r="AN41" s="92" t="s">
        <v>22</v>
      </c>
    </row>
    <row r="42" customFormat="false" ht="21" hidden="false" customHeight="false" outlineLevel="0" collapsed="false">
      <c r="A42" s="88" t="s">
        <v>385</v>
      </c>
      <c r="B42" s="95" t="n">
        <v>20412</v>
      </c>
      <c r="C42" s="90" t="s">
        <v>240</v>
      </c>
      <c r="D42" s="93" t="s">
        <v>180</v>
      </c>
      <c r="E42" s="96" t="s">
        <v>210</v>
      </c>
      <c r="H42" s="97"/>
      <c r="I42" s="93" t="s">
        <v>268</v>
      </c>
      <c r="J42" s="97"/>
      <c r="K42" s="92" t="s">
        <v>209</v>
      </c>
      <c r="L42" s="92" t="s">
        <v>22</v>
      </c>
      <c r="M42" s="92" t="s">
        <v>210</v>
      </c>
      <c r="N42" s="92" t="s">
        <v>210</v>
      </c>
      <c r="O42" s="92" t="s">
        <v>22</v>
      </c>
      <c r="P42" s="92" t="s">
        <v>210</v>
      </c>
      <c r="Q42" s="92" t="s">
        <v>210</v>
      </c>
      <c r="R42" s="92" t="s">
        <v>210</v>
      </c>
      <c r="S42" s="92" t="s">
        <v>386</v>
      </c>
      <c r="W42" s="98"/>
      <c r="Y42" s="92" t="s">
        <v>387</v>
      </c>
      <c r="Z42" s="92" t="n">
        <v>0.5</v>
      </c>
      <c r="AC42" s="92" t="s">
        <v>213</v>
      </c>
      <c r="AD42" s="92" t="str">
        <f aca="false">IF(AC42="НЕТ","Нет",IF(AC42="С","Cex (Х)",IF(AC42="М","Cex (Д)"," ")))</f>
        <v>Cex (Д)</v>
      </c>
      <c r="AE42" s="92" t="str">
        <f aca="false">CONCATENATE(IF(AC42="Нет","",CONCATENATE(AC42,";")),IF(AD42="Нет","",AD42))</f>
        <v>М;Cex (Д)</v>
      </c>
      <c r="AF42" s="92" t="s">
        <v>22</v>
      </c>
      <c r="AG42" s="92" t="s">
        <v>388</v>
      </c>
      <c r="AH42" s="99" t="n">
        <f aca="false">102000+(B42-2)/10-2000</f>
        <v>102041</v>
      </c>
      <c r="AI42" s="94" t="n">
        <f aca="false">IF(AC42="Нет","Нет",AH42*10+2)</f>
        <v>1020412</v>
      </c>
      <c r="AJ42" s="92" t="str">
        <f aca="false">IF(AC42="М",CONCATENATE("ГАНК-4СEx (Д) для определения: ",S42),IF(AC42="С",CONCATENATE("ГАНК-4СEx (Х) для определения: ",S42),"Нет"))</f>
        <v>ГАНК-4СEx (Д) для определения: Крезолы (Р)</v>
      </c>
      <c r="AK42" s="92" t="s">
        <v>210</v>
      </c>
      <c r="AL42" s="94" t="n">
        <f aca="false">IF(AC42="нет","Нет",1026000+(B42-2)/10-2000)</f>
        <v>1026041</v>
      </c>
      <c r="AM42" s="92" t="str">
        <f aca="false">IF(AC42="М",CONCATENATE("ГАНК-4ФEx (Д) для определения: ",S42),IF(AC42="С",CONCATENATE("ГАНК-4ФEx (Х) для определения: ",S42),"Нет"))</f>
        <v>ГАНК-4ФEx (Д) для определения: Крезолы (Р)</v>
      </c>
      <c r="AN42" s="92" t="s">
        <v>22</v>
      </c>
    </row>
    <row r="43" customFormat="false" ht="21" hidden="false" customHeight="false" outlineLevel="0" collapsed="false">
      <c r="A43" s="88" t="s">
        <v>389</v>
      </c>
      <c r="B43" s="95" t="n">
        <v>20422</v>
      </c>
      <c r="C43" s="90" t="s">
        <v>240</v>
      </c>
      <c r="D43" s="93" t="s">
        <v>180</v>
      </c>
      <c r="E43" s="96" t="s">
        <v>208</v>
      </c>
      <c r="H43" s="93"/>
      <c r="I43" s="97"/>
      <c r="J43" s="97"/>
      <c r="K43" s="92" t="s">
        <v>209</v>
      </c>
      <c r="L43" s="92" t="s">
        <v>22</v>
      </c>
      <c r="M43" s="92" t="s">
        <v>208</v>
      </c>
      <c r="N43" s="92" t="s">
        <v>208</v>
      </c>
      <c r="O43" s="92" t="s">
        <v>22</v>
      </c>
      <c r="P43" s="92" t="s">
        <v>208</v>
      </c>
      <c r="Q43" s="92" t="s">
        <v>208</v>
      </c>
      <c r="R43" s="92" t="s">
        <v>210</v>
      </c>
      <c r="S43" s="92" t="s">
        <v>390</v>
      </c>
      <c r="W43" s="98"/>
      <c r="Y43" s="92" t="s">
        <v>391</v>
      </c>
      <c r="Z43" s="92" t="n">
        <v>0.5</v>
      </c>
      <c r="AB43" s="92" t="s">
        <v>20</v>
      </c>
      <c r="AC43" s="92" t="s">
        <v>213</v>
      </c>
      <c r="AD43" s="92" t="str">
        <f aca="false">IF(AC43="НЕТ","Нет",IF(AC43="С","Cex (Х)",IF(AC43="М","Cex (Д)"," ")))</f>
        <v>Cex (Д)</v>
      </c>
      <c r="AE43" s="92" t="str">
        <f aca="false">CONCATENATE(IF(AC43="Нет","",CONCATENATE(AC43,";")),IF(AD43="Нет","",AD43))</f>
        <v>М;Cex (Д)</v>
      </c>
      <c r="AF43" s="92" t="s">
        <v>22</v>
      </c>
      <c r="AG43" s="92" t="s">
        <v>392</v>
      </c>
      <c r="AH43" s="99" t="n">
        <f aca="false">102000+(B43-2)/10-2000</f>
        <v>102042</v>
      </c>
      <c r="AI43" s="94" t="n">
        <f aca="false">IF(AC43="Нет","Нет",AH43*10+2)</f>
        <v>1020422</v>
      </c>
      <c r="AJ43" s="92" t="str">
        <f aca="false">IF(AC43="М",CONCATENATE("ГАНК-4СEx (Д) для определения: ",S43),IF(AC43="С",CONCATENATE("ГАНК-4СEx (Х) для определения: ",S43),"Нет"))</f>
        <v>ГАНК-4СEx (Д) для определения: Гидрофторид (фтороводород) (Р)</v>
      </c>
      <c r="AK43" s="92" t="s">
        <v>210</v>
      </c>
      <c r="AL43" s="94" t="n">
        <f aca="false">IF(AC43="нет","Нет",1026000+(B43-2)/10-2000)</f>
        <v>1026042</v>
      </c>
      <c r="AM43" s="92" t="str">
        <f aca="false">IF(AC43="М",CONCATENATE("ГАНК-4ФEx (Д) для определения: ",S43),IF(AC43="С",CONCATENATE("ГАНК-4ФEx (Х) для определения: ",S43),"Нет"))</f>
        <v>ГАНК-4ФEx (Д) для определения: Гидрофторид (фтороводород) (Р)</v>
      </c>
      <c r="AN43" s="92" t="s">
        <v>22</v>
      </c>
    </row>
    <row r="44" customFormat="false" ht="21" hidden="false" customHeight="false" outlineLevel="0" collapsed="false">
      <c r="A44" s="88" t="s">
        <v>393</v>
      </c>
      <c r="B44" s="95" t="n">
        <v>20432</v>
      </c>
      <c r="C44" s="90" t="s">
        <v>215</v>
      </c>
      <c r="D44" s="93" t="s">
        <v>180</v>
      </c>
      <c r="E44" s="96" t="s">
        <v>208</v>
      </c>
      <c r="H44" s="93"/>
      <c r="I44" s="97"/>
      <c r="J44" s="97"/>
      <c r="K44" s="92" t="s">
        <v>209</v>
      </c>
      <c r="L44" s="92" t="s">
        <v>22</v>
      </c>
      <c r="M44" s="92" t="s">
        <v>208</v>
      </c>
      <c r="N44" s="92" t="s">
        <v>208</v>
      </c>
      <c r="O44" s="92" t="s">
        <v>22</v>
      </c>
      <c r="P44" s="92" t="s">
        <v>208</v>
      </c>
      <c r="Q44" s="92" t="s">
        <v>208</v>
      </c>
      <c r="R44" s="92" t="s">
        <v>210</v>
      </c>
      <c r="S44" s="92" t="s">
        <v>394</v>
      </c>
      <c r="W44" s="98"/>
      <c r="Y44" s="92" t="s">
        <v>395</v>
      </c>
      <c r="Z44" s="92" t="n">
        <v>5</v>
      </c>
      <c r="AB44" s="92" t="s">
        <v>20</v>
      </c>
      <c r="AC44" s="92" t="s">
        <v>213</v>
      </c>
      <c r="AD44" s="92" t="str">
        <f aca="false">IF(AC44="НЕТ","Нет",IF(AC44="С","Cex (Х)",IF(AC44="М","Cex (Д)"," ")))</f>
        <v>Cex (Д)</v>
      </c>
      <c r="AE44" s="92" t="str">
        <f aca="false">CONCATENATE(IF(AC44="Нет","",CONCATENATE(AC44,";")),IF(AD44="Нет","",AD44))</f>
        <v>М;Cex (Д)</v>
      </c>
      <c r="AF44" s="92" t="s">
        <v>22</v>
      </c>
      <c r="AG44" s="92" t="s">
        <v>396</v>
      </c>
      <c r="AH44" s="99" t="n">
        <f aca="false">102000+(B44-2)/10-2000</f>
        <v>102043</v>
      </c>
      <c r="AI44" s="94" t="n">
        <f aca="false">IF(AC44="Нет","Нет",AH44*10+2)</f>
        <v>1020432</v>
      </c>
      <c r="AJ44" s="92" t="str">
        <f aca="false">IF(AC44="М",CONCATENATE("ГАНК-4СEx (Д) для определения: ",S44),IF(AC44="С",CONCATENATE("ГАНК-4СEx (Х) для определения: ",S44),"Нет"))</f>
        <v>ГАНК-4СEx (Д) для определения: Гидрохлорид (хлороводород) (Р)</v>
      </c>
      <c r="AK44" s="92" t="s">
        <v>210</v>
      </c>
      <c r="AL44" s="94" t="n">
        <f aca="false">IF(AC44="нет","Нет",1026000+(B44-2)/10-2000)</f>
        <v>1026043</v>
      </c>
      <c r="AM44" s="92" t="str">
        <f aca="false">IF(AC44="М",CONCATENATE("ГАНК-4ФEx (Д) для определения: ",S44),IF(AC44="С",CONCATENATE("ГАНК-4ФEx (Х) для определения: ",S44),"Нет"))</f>
        <v>ГАНК-4ФEx (Д) для определения: Гидрохлорид (хлороводород) (Р)</v>
      </c>
      <c r="AN44" s="92" t="s">
        <v>20</v>
      </c>
    </row>
    <row r="45" customFormat="false" ht="21" hidden="false" customHeight="false" outlineLevel="0" collapsed="false">
      <c r="A45" s="88" t="s">
        <v>397</v>
      </c>
      <c r="B45" s="95" t="n">
        <v>20442</v>
      </c>
      <c r="C45" s="90" t="s">
        <v>207</v>
      </c>
      <c r="D45" s="93" t="s">
        <v>180</v>
      </c>
      <c r="E45" s="96" t="s">
        <v>208</v>
      </c>
      <c r="H45" s="97"/>
      <c r="I45" s="97" t="s">
        <v>224</v>
      </c>
      <c r="J45" s="97"/>
      <c r="K45" s="92" t="s">
        <v>209</v>
      </c>
      <c r="L45" s="92" t="s">
        <v>22</v>
      </c>
      <c r="M45" s="92" t="s">
        <v>208</v>
      </c>
      <c r="N45" s="92" t="s">
        <v>208</v>
      </c>
      <c r="O45" s="92" t="s">
        <v>22</v>
      </c>
      <c r="P45" s="92" t="s">
        <v>208</v>
      </c>
      <c r="Q45" s="92" t="s">
        <v>208</v>
      </c>
      <c r="R45" s="92" t="s">
        <v>210</v>
      </c>
      <c r="S45" s="92" t="s">
        <v>398</v>
      </c>
      <c r="W45" s="98"/>
      <c r="Y45" s="92" t="s">
        <v>399</v>
      </c>
      <c r="Z45" s="92" t="n">
        <v>2</v>
      </c>
      <c r="AC45" s="92" t="s">
        <v>213</v>
      </c>
      <c r="AD45" s="92" t="str">
        <f aca="false">IF(AC45="НЕТ","Нет",IF(AC45="С","Cex (Х)",IF(AC45="М","Cex (Д)"," ")))</f>
        <v>Cex (Д)</v>
      </c>
      <c r="AE45" s="92" t="str">
        <f aca="false">CONCATENATE(IF(AC45="Нет","",CONCATENATE(AC45,";")),IF(AD45="Нет","",AD45))</f>
        <v>М;Cex (Д)</v>
      </c>
      <c r="AF45" s="92" t="s">
        <v>22</v>
      </c>
      <c r="AG45" s="92" t="s">
        <v>400</v>
      </c>
      <c r="AH45" s="99" t="n">
        <f aca="false">102000+(B45-2)/10-2000</f>
        <v>102044</v>
      </c>
      <c r="AI45" s="94" t="n">
        <f aca="false">IF(AC45="Нет","Нет",AH45*10+2)</f>
        <v>1020442</v>
      </c>
      <c r="AJ45" s="92" t="str">
        <f aca="false">IF(AC45="М",CONCATENATE("ГАНК-4СEx (Д) для определения: ",S45),IF(AC45="С",CONCATENATE("ГАНК-4СEx (Х) для определения: ",S45),"Нет"))</f>
        <v>ГАНК-4СEx (Д) для определения: Этилендиамин (Р)</v>
      </c>
      <c r="AK45" s="92" t="s">
        <v>210</v>
      </c>
      <c r="AL45" s="94" t="n">
        <f aca="false">IF(AC45="нет","Нет",1026000+(B45-2)/10-2000)</f>
        <v>1026044</v>
      </c>
      <c r="AM45" s="92" t="str">
        <f aca="false">IF(AC45="М",CONCATENATE("ГАНК-4ФEx (Д) для определения: ",S45),IF(AC45="С",CONCATENATE("ГАНК-4ФEx (Х) для определения: ",S45),"Нет"))</f>
        <v>ГАНК-4ФEx (Д) для определения: Этилендиамин (Р)</v>
      </c>
      <c r="AN45" s="92" t="s">
        <v>22</v>
      </c>
    </row>
    <row r="46" customFormat="false" ht="21" hidden="false" customHeight="false" outlineLevel="0" collapsed="false">
      <c r="A46" s="88" t="s">
        <v>401</v>
      </c>
      <c r="B46" s="95" t="n">
        <v>20452</v>
      </c>
      <c r="C46" s="90" t="s">
        <v>240</v>
      </c>
      <c r="D46" s="93" t="s">
        <v>180</v>
      </c>
      <c r="E46" s="96" t="s">
        <v>210</v>
      </c>
      <c r="H46" s="97"/>
      <c r="I46" s="97" t="s">
        <v>263</v>
      </c>
      <c r="J46" s="97"/>
      <c r="K46" s="92" t="s">
        <v>209</v>
      </c>
      <c r="L46" s="92" t="s">
        <v>22</v>
      </c>
      <c r="M46" s="92" t="s">
        <v>210</v>
      </c>
      <c r="N46" s="92" t="s">
        <v>210</v>
      </c>
      <c r="O46" s="92" t="s">
        <v>22</v>
      </c>
      <c r="P46" s="92" t="s">
        <v>210</v>
      </c>
      <c r="Q46" s="92" t="s">
        <v>210</v>
      </c>
      <c r="R46" s="92" t="s">
        <v>210</v>
      </c>
      <c r="S46" s="92" t="s">
        <v>402</v>
      </c>
      <c r="W46" s="98"/>
      <c r="Y46" s="92" t="s">
        <v>403</v>
      </c>
      <c r="Z46" s="92" t="n">
        <v>0.5</v>
      </c>
      <c r="AC46" s="92" t="s">
        <v>213</v>
      </c>
      <c r="AD46" s="92" t="str">
        <f aca="false">IF(AC46="НЕТ","Нет",IF(AC46="С","Cex (Х)",IF(AC46="М","Cex (Д)"," ")))</f>
        <v>Cex (Д)</v>
      </c>
      <c r="AE46" s="92" t="str">
        <f aca="false">CONCATENATE(IF(AC46="Нет","",CONCATENATE(AC46,";")),IF(AD46="Нет","",AD46))</f>
        <v>М;Cex (Д)</v>
      </c>
      <c r="AF46" s="92" t="s">
        <v>22</v>
      </c>
      <c r="AG46" s="92" t="s">
        <v>404</v>
      </c>
      <c r="AH46" s="99" t="n">
        <f aca="false">102000+(B46-2)/10-2000</f>
        <v>102045</v>
      </c>
      <c r="AI46" s="94" t="n">
        <f aca="false">IF(AC46="Нет","Нет",AH46*10+2)</f>
        <v>1020452</v>
      </c>
      <c r="AJ46" s="92" t="str">
        <f aca="false">IF(AC46="М",CONCATENATE("ГАНК-4СEx (Д) для определения: ",S46),IF(AC46="С",CONCATENATE("ГАНК-4СEx (Х) для определения: ",S46),"Нет"))</f>
        <v>ГАНК-4СEx (Д) для определения: Дибутилфталат (Р)</v>
      </c>
      <c r="AK46" s="92" t="s">
        <v>210</v>
      </c>
      <c r="AL46" s="94" t="n">
        <f aca="false">IF(AC46="нет","Нет",1026000+(B46-2)/10-2000)</f>
        <v>1026045</v>
      </c>
      <c r="AM46" s="92" t="str">
        <f aca="false">IF(AC46="М",CONCATENATE("ГАНК-4ФEx (Д) для определения: ",S46),IF(AC46="С",CONCATENATE("ГАНК-4ФEx (Х) для определения: ",S46),"Нет"))</f>
        <v>ГАНК-4ФEx (Д) для определения: Дибутилфталат (Р)</v>
      </c>
      <c r="AN46" s="92" t="s">
        <v>22</v>
      </c>
    </row>
    <row r="47" customFormat="false" ht="21" hidden="false" customHeight="false" outlineLevel="0" collapsed="false">
      <c r="A47" s="88" t="s">
        <v>405</v>
      </c>
      <c r="B47" s="95" t="n">
        <v>20462</v>
      </c>
      <c r="C47" s="90" t="s">
        <v>254</v>
      </c>
      <c r="D47" s="93" t="s">
        <v>180</v>
      </c>
      <c r="E47" s="96" t="s">
        <v>208</v>
      </c>
      <c r="H47" s="93"/>
      <c r="I47" s="97"/>
      <c r="J47" s="97"/>
      <c r="K47" s="92" t="s">
        <v>209</v>
      </c>
      <c r="L47" s="92" t="s">
        <v>22</v>
      </c>
      <c r="M47" s="92" t="s">
        <v>208</v>
      </c>
      <c r="N47" s="92" t="s">
        <v>208</v>
      </c>
      <c r="O47" s="92" t="s">
        <v>22</v>
      </c>
      <c r="P47" s="92" t="s">
        <v>208</v>
      </c>
      <c r="Q47" s="92" t="s">
        <v>208</v>
      </c>
      <c r="R47" s="92" t="s">
        <v>210</v>
      </c>
      <c r="S47" s="92" t="s">
        <v>406</v>
      </c>
      <c r="W47" s="98"/>
      <c r="Y47" s="92" t="s">
        <v>407</v>
      </c>
      <c r="Z47" s="92" t="n">
        <v>10</v>
      </c>
      <c r="AB47" s="92" t="s">
        <v>243</v>
      </c>
      <c r="AC47" s="92" t="s">
        <v>213</v>
      </c>
      <c r="AD47" s="92" t="str">
        <f aca="false">IF(AC47="НЕТ","Нет",IF(AC47="С","Cex (Х)",IF(AC47="М","Cex (Д)"," ")))</f>
        <v>Cex (Д)</v>
      </c>
      <c r="AE47" s="92" t="str">
        <f aca="false">CONCATENATE(IF(AC47="Нет","",CONCATENATE(AC47,";")),IF(AD47="Нет","",AD47))</f>
        <v>М;Cex (Д)</v>
      </c>
      <c r="AF47" s="92" t="s">
        <v>22</v>
      </c>
      <c r="AG47" s="92" t="s">
        <v>408</v>
      </c>
      <c r="AH47" s="99" t="n">
        <f aca="false">102000+(B47-2)/10-2000</f>
        <v>102046</v>
      </c>
      <c r="AI47" s="94" t="n">
        <f aca="false">IF(AC47="Нет","Нет",AH47*10+2)</f>
        <v>1020462</v>
      </c>
      <c r="AJ47" s="92" t="str">
        <f aca="false">IF(AC47="М",CONCATENATE("ГАНК-4СEx (Д) для определения: ",S47),IF(AC47="С",CONCATENATE("ГАНК-4СEx (Х) для определения: ",S47),"Нет"))</f>
        <v>ГАНК-4СEx (Д) для определения: Дигидросульфид (сероводород, сульфид водорода) (Р)</v>
      </c>
      <c r="AK47" s="92" t="s">
        <v>210</v>
      </c>
      <c r="AL47" s="94" t="n">
        <f aca="false">IF(AC47="нет","Нет",1026000+(B47-2)/10-2000)</f>
        <v>1026046</v>
      </c>
      <c r="AM47" s="92" t="str">
        <f aca="false">IF(AC47="М",CONCATENATE("ГАНК-4ФEx (Д) для определения: ",S47),IF(AC47="С",CONCATENATE("ГАНК-4ФEx (Х) для определения: ",S47),"Нет"))</f>
        <v>ГАНК-4ФEx (Д) для определения: Дигидросульфид (сероводород, сульфид водорода) (Р)</v>
      </c>
      <c r="AN47" s="92" t="s">
        <v>22</v>
      </c>
    </row>
    <row r="48" customFormat="false" ht="21" hidden="false" customHeight="false" outlineLevel="0" collapsed="false">
      <c r="A48" s="88" t="s">
        <v>409</v>
      </c>
      <c r="B48" s="95" t="n">
        <v>20482</v>
      </c>
      <c r="C48" s="90" t="s">
        <v>308</v>
      </c>
      <c r="D48" s="93" t="s">
        <v>180</v>
      </c>
      <c r="E48" s="96" t="s">
        <v>210</v>
      </c>
      <c r="H48" s="93"/>
      <c r="I48" s="97"/>
      <c r="J48" s="97"/>
      <c r="K48" s="92" t="s">
        <v>209</v>
      </c>
      <c r="L48" s="92" t="s">
        <v>22</v>
      </c>
      <c r="M48" s="92" t="s">
        <v>210</v>
      </c>
      <c r="N48" s="92" t="s">
        <v>210</v>
      </c>
      <c r="O48" s="92" t="s">
        <v>22</v>
      </c>
      <c r="P48" s="92" t="s">
        <v>210</v>
      </c>
      <c r="Q48" s="92" t="s">
        <v>210</v>
      </c>
      <c r="R48" s="92" t="s">
        <v>210</v>
      </c>
      <c r="S48" s="92" t="s">
        <v>410</v>
      </c>
      <c r="W48" s="98"/>
      <c r="Z48" s="92" t="n">
        <v>300</v>
      </c>
      <c r="AB48" s="92" t="s">
        <v>243</v>
      </c>
      <c r="AC48" s="92" t="s">
        <v>213</v>
      </c>
      <c r="AD48" s="92" t="str">
        <f aca="false">IF(AC48="НЕТ","Нет",IF(AC48="С","Cex (Х)",IF(AC48="М","Cex (Д)"," ")))</f>
        <v>Cex (Д)</v>
      </c>
      <c r="AE48" s="92" t="str">
        <f aca="false">CONCATENATE(IF(AC48="Нет","",CONCATENATE(AC48,";")),IF(AD48="Нет","",AD48))</f>
        <v>М;Cex (Д)</v>
      </c>
      <c r="AF48" s="92" t="s">
        <v>22</v>
      </c>
      <c r="AG48" s="92" t="s">
        <v>411</v>
      </c>
      <c r="AH48" s="99" t="n">
        <f aca="false">102000+(B48-2)/10-2000</f>
        <v>102048</v>
      </c>
      <c r="AI48" s="94" t="n">
        <f aca="false">IF(AC48="Нет","Нет",AH48*10+2)</f>
        <v>1020482</v>
      </c>
      <c r="AJ48" s="92" t="str">
        <f aca="false">IF(AC48="М",CONCATENATE("ГАНК-4СEx (Д) для определения: ",S48),IF(AC48="С",CONCATENATE("ГАНК-4СEx (Х) для определения: ",S48),"Нет"))</f>
        <v>ГАНК-4СEx (Д) для определения: Дизельное топливо (Р)</v>
      </c>
      <c r="AK48" s="92" t="s">
        <v>210</v>
      </c>
      <c r="AL48" s="94" t="n">
        <f aca="false">IF(AC48="нет","Нет",1026000+(B48-2)/10-2000)</f>
        <v>1026048</v>
      </c>
      <c r="AM48" s="92" t="str">
        <f aca="false">IF(AC48="М",CONCATENATE("ГАНК-4ФEx (Д) для определения: ",S48),IF(AC48="С",CONCATENATE("ГАНК-4ФEx (Х) для определения: ",S48),"Нет"))</f>
        <v>ГАНК-4ФEx (Д) для определения: Дизельное топливо (Р)</v>
      </c>
      <c r="AN48" s="92" t="s">
        <v>22</v>
      </c>
    </row>
    <row r="49" customFormat="false" ht="21" hidden="false" customHeight="false" outlineLevel="0" collapsed="false">
      <c r="A49" s="88" t="s">
        <v>412</v>
      </c>
      <c r="B49" s="95" t="n">
        <v>20492</v>
      </c>
      <c r="C49" s="90" t="s">
        <v>229</v>
      </c>
      <c r="D49" s="93" t="s">
        <v>180</v>
      </c>
      <c r="E49" s="96" t="s">
        <v>208</v>
      </c>
      <c r="H49" s="97"/>
      <c r="I49" s="97" t="s">
        <v>224</v>
      </c>
      <c r="J49" s="97"/>
      <c r="K49" s="92" t="s">
        <v>209</v>
      </c>
      <c r="L49" s="92" t="s">
        <v>22</v>
      </c>
      <c r="M49" s="92" t="s">
        <v>208</v>
      </c>
      <c r="N49" s="92" t="s">
        <v>208</v>
      </c>
      <c r="O49" s="92" t="s">
        <v>22</v>
      </c>
      <c r="P49" s="92" t="s">
        <v>208</v>
      </c>
      <c r="Q49" s="92" t="s">
        <v>208</v>
      </c>
      <c r="R49" s="92" t="s">
        <v>210</v>
      </c>
      <c r="S49" s="92" t="s">
        <v>413</v>
      </c>
      <c r="W49" s="98"/>
      <c r="Y49" s="92" t="s">
        <v>414</v>
      </c>
      <c r="Z49" s="92" t="n">
        <v>1</v>
      </c>
      <c r="AC49" s="92" t="s">
        <v>213</v>
      </c>
      <c r="AD49" s="92" t="str">
        <f aca="false">IF(AC49="НЕТ","Нет",IF(AC49="С","Cex (Х)",IF(AC49="М","Cex (Д)"," ")))</f>
        <v>Cex (Д)</v>
      </c>
      <c r="AE49" s="92" t="str">
        <f aca="false">CONCATENATE(IF(AC49="Нет","",CONCATENATE(AC49,";")),IF(AD49="Нет","",AD49))</f>
        <v>М;Cex (Д)</v>
      </c>
      <c r="AF49" s="92" t="s">
        <v>22</v>
      </c>
      <c r="AG49" s="92" t="s">
        <v>415</v>
      </c>
      <c r="AH49" s="99" t="n">
        <f aca="false">102000+(B49-2)/10-2000</f>
        <v>102049</v>
      </c>
      <c r="AI49" s="94" t="n">
        <f aca="false">IF(AC49="Нет","Нет",AH49*10+2)</f>
        <v>1020492</v>
      </c>
      <c r="AJ49" s="92" t="str">
        <f aca="false">IF(AC49="М",CONCATENATE("ГАНК-4СEx (Д) для определения: ",S49),IF(AC49="С",CONCATENATE("ГАНК-4СEx (Х) для определения: ",S49),"Нет"))</f>
        <v>ГАНК-4СEx (Д) для определения: Диметиламин (Р)</v>
      </c>
      <c r="AK49" s="92" t="s">
        <v>210</v>
      </c>
      <c r="AL49" s="94" t="n">
        <f aca="false">IF(AC49="нет","Нет",1026000+(B49-2)/10-2000)</f>
        <v>1026049</v>
      </c>
      <c r="AM49" s="92" t="str">
        <f aca="false">IF(AC49="М",CONCATENATE("ГАНК-4ФEx (Д) для определения: ",S49),IF(AC49="С",CONCATENATE("ГАНК-4ФEx (Х) для определения: ",S49),"Нет"))</f>
        <v>ГАНК-4ФEx (Д) для определения: Диметиламин (Р)</v>
      </c>
      <c r="AN49" s="92" t="s">
        <v>22</v>
      </c>
    </row>
    <row r="50" customFormat="false" ht="21" hidden="false" customHeight="false" outlineLevel="0" collapsed="false">
      <c r="A50" s="88" t="s">
        <v>416</v>
      </c>
      <c r="B50" s="95" t="n">
        <v>20522</v>
      </c>
      <c r="C50" s="90" t="s">
        <v>259</v>
      </c>
      <c r="D50" s="93" t="s">
        <v>180</v>
      </c>
      <c r="E50" s="96" t="s">
        <v>210</v>
      </c>
      <c r="H50" s="97"/>
      <c r="I50" s="97" t="s">
        <v>235</v>
      </c>
      <c r="J50" s="97"/>
      <c r="K50" s="92" t="s">
        <v>209</v>
      </c>
      <c r="L50" s="92" t="s">
        <v>22</v>
      </c>
      <c r="M50" s="92" t="s">
        <v>210</v>
      </c>
      <c r="N50" s="92" t="s">
        <v>210</v>
      </c>
      <c r="O50" s="92" t="s">
        <v>22</v>
      </c>
      <c r="P50" s="92" t="s">
        <v>210</v>
      </c>
      <c r="Q50" s="92" t="s">
        <v>210</v>
      </c>
      <c r="R50" s="92" t="s">
        <v>210</v>
      </c>
      <c r="S50" s="92" t="s">
        <v>417</v>
      </c>
      <c r="W50" s="98"/>
      <c r="Y50" s="92" t="s">
        <v>418</v>
      </c>
      <c r="Z50" s="92" t="n">
        <v>50</v>
      </c>
      <c r="AC50" s="92" t="s">
        <v>213</v>
      </c>
      <c r="AD50" s="92" t="str">
        <f aca="false">IF(AC50="НЕТ","Нет",IF(AC50="С","Cex (Х)",IF(AC50="М","Cex (Д)"," ")))</f>
        <v>Cex (Д)</v>
      </c>
      <c r="AE50" s="92" t="str">
        <f aca="false">CONCATENATE(IF(AC50="Нет","",CONCATENATE(AC50,";")),IF(AD50="Нет","",AD50))</f>
        <v>М;Cex (Д)</v>
      </c>
      <c r="AF50" s="92" t="s">
        <v>22</v>
      </c>
      <c r="AG50" s="92" t="s">
        <v>419</v>
      </c>
      <c r="AH50" s="99" t="n">
        <f aca="false">102000+(B50-2)/10-2000</f>
        <v>102052</v>
      </c>
      <c r="AI50" s="94" t="n">
        <f aca="false">IF(AC50="Нет","Нет",AH50*10+2)</f>
        <v>1020522</v>
      </c>
      <c r="AJ50" s="92" t="str">
        <f aca="false">IF(AC50="М",CONCATENATE("ГАНК-4СEx (Д) для определения: ",S50),IF(AC50="С",CONCATENATE("ГАНК-4СEx (Х) для определения: ",S50),"Нет"))</f>
        <v>ГАНК-4СEx (Д) для определения: Диметилсульфид (Р)</v>
      </c>
      <c r="AK50" s="92" t="s">
        <v>210</v>
      </c>
      <c r="AL50" s="94" t="n">
        <f aca="false">IF(AC50="нет","Нет",1026000+(B50-2)/10-2000)</f>
        <v>1026052</v>
      </c>
      <c r="AM50" s="92" t="str">
        <f aca="false">IF(AC50="М",CONCATENATE("ГАНК-4ФEx (Д) для определения: ",S50),IF(AC50="С",CONCATENATE("ГАНК-4ФEx (Х) для определения: ",S50),"Нет"))</f>
        <v>ГАНК-4ФEx (Д) для определения: Диметилсульфид (Р)</v>
      </c>
      <c r="AN50" s="92" t="s">
        <v>22</v>
      </c>
    </row>
    <row r="51" customFormat="false" ht="21" hidden="false" customHeight="false" outlineLevel="0" collapsed="false">
      <c r="A51" s="88" t="s">
        <v>420</v>
      </c>
      <c r="B51" s="95" t="n">
        <v>20532</v>
      </c>
      <c r="C51" s="90" t="s">
        <v>245</v>
      </c>
      <c r="D51" s="93" t="s">
        <v>180</v>
      </c>
      <c r="E51" s="96" t="s">
        <v>210</v>
      </c>
      <c r="H51" s="97"/>
      <c r="I51" s="97" t="s">
        <v>235</v>
      </c>
      <c r="J51" s="97"/>
      <c r="K51" s="92" t="s">
        <v>209</v>
      </c>
      <c r="L51" s="92" t="s">
        <v>22</v>
      </c>
      <c r="M51" s="92" t="s">
        <v>210</v>
      </c>
      <c r="N51" s="92" t="s">
        <v>210</v>
      </c>
      <c r="O51" s="92" t="s">
        <v>22</v>
      </c>
      <c r="P51" s="92" t="s">
        <v>210</v>
      </c>
      <c r="Q51" s="92" t="s">
        <v>210</v>
      </c>
      <c r="R51" s="92" t="s">
        <v>210</v>
      </c>
      <c r="S51" s="92" t="s">
        <v>421</v>
      </c>
      <c r="W51" s="98"/>
      <c r="Y51" s="92" t="s">
        <v>422</v>
      </c>
      <c r="Z51" s="92" t="n">
        <v>20</v>
      </c>
      <c r="AC51" s="92" t="s">
        <v>213</v>
      </c>
      <c r="AD51" s="92" t="str">
        <f aca="false">IF(AC51="НЕТ","Нет",IF(AC51="С","Cex (Х)",IF(AC51="М","Cex (Д)"," ")))</f>
        <v>Cex (Д)</v>
      </c>
      <c r="AE51" s="92" t="str">
        <f aca="false">CONCATENATE(IF(AC51="Нет","",CONCATENATE(AC51,";")),IF(AD51="Нет","",AD51))</f>
        <v>М;Cex (Д)</v>
      </c>
      <c r="AF51" s="92" t="s">
        <v>22</v>
      </c>
      <c r="AG51" s="92" t="s">
        <v>423</v>
      </c>
      <c r="AH51" s="99" t="n">
        <f aca="false">102000+(B51-2)/10-2000</f>
        <v>102053</v>
      </c>
      <c r="AI51" s="94" t="n">
        <f aca="false">IF(AC51="Нет","Нет",AH51*10+2)</f>
        <v>1020532</v>
      </c>
      <c r="AJ51" s="92" t="str">
        <f aca="false">IF(AC51="М",CONCATENATE("ГАНК-4СEx (Д) для определения: ",S51),IF(AC51="С",CONCATENATE("ГАНК-4СEx (Х) для определения: ",S51),"Нет"))</f>
        <v>ГАНК-4СEx (Д) для определения: Диметилсульфоксид (Р)</v>
      </c>
      <c r="AK51" s="92" t="s">
        <v>210</v>
      </c>
      <c r="AL51" s="94" t="n">
        <f aca="false">IF(AC51="нет","Нет",1026000+(B51-2)/10-2000)</f>
        <v>1026053</v>
      </c>
      <c r="AM51" s="92" t="str">
        <f aca="false">IF(AC51="М",CONCATENATE("ГАНК-4ФEx (Д) для определения: ",S51),IF(AC51="С",CONCATENATE("ГАНК-4ФEx (Х) для определения: ",S51),"Нет"))</f>
        <v>ГАНК-4ФEx (Д) для определения: Диметилсульфоксид (Р)</v>
      </c>
      <c r="AN51" s="92" t="s">
        <v>22</v>
      </c>
    </row>
    <row r="52" customFormat="false" ht="21" hidden="false" customHeight="false" outlineLevel="0" collapsed="false">
      <c r="A52" s="88" t="s">
        <v>424</v>
      </c>
      <c r="B52" s="95" t="n">
        <v>20542</v>
      </c>
      <c r="C52" s="90" t="s">
        <v>254</v>
      </c>
      <c r="D52" s="93" t="s">
        <v>180</v>
      </c>
      <c r="E52" s="96" t="s">
        <v>210</v>
      </c>
      <c r="H52" s="97"/>
      <c r="I52" s="97" t="s">
        <v>235</v>
      </c>
      <c r="J52" s="97"/>
      <c r="K52" s="92" t="s">
        <v>209</v>
      </c>
      <c r="L52" s="92" t="s">
        <v>22</v>
      </c>
      <c r="M52" s="92" t="s">
        <v>210</v>
      </c>
      <c r="N52" s="92" t="s">
        <v>210</v>
      </c>
      <c r="O52" s="92" t="s">
        <v>22</v>
      </c>
      <c r="P52" s="92" t="s">
        <v>210</v>
      </c>
      <c r="Q52" s="92" t="s">
        <v>210</v>
      </c>
      <c r="R52" s="92" t="s">
        <v>210</v>
      </c>
      <c r="S52" s="92" t="s">
        <v>425</v>
      </c>
      <c r="W52" s="98"/>
      <c r="Y52" s="92" t="s">
        <v>426</v>
      </c>
      <c r="Z52" s="92" t="n">
        <v>10</v>
      </c>
      <c r="AC52" s="92" t="s">
        <v>213</v>
      </c>
      <c r="AD52" s="92" t="str">
        <f aca="false">IF(AC52="НЕТ","Нет",IF(AC52="С","Cex (Х)",IF(AC52="М","Cex (Д)"," ")))</f>
        <v>Cex (Д)</v>
      </c>
      <c r="AE52" s="92" t="str">
        <f aca="false">CONCATENATE(IF(AC52="Нет","",CONCATENATE(AC52,";")),IF(AD52="Нет","",AD52))</f>
        <v>М;Cex (Д)</v>
      </c>
      <c r="AF52" s="92" t="s">
        <v>22</v>
      </c>
      <c r="AG52" s="92" t="s">
        <v>427</v>
      </c>
      <c r="AH52" s="99" t="n">
        <f aca="false">102000+(B52-2)/10-2000</f>
        <v>102054</v>
      </c>
      <c r="AI52" s="94" t="n">
        <f aca="false">IF(AC52="Нет","Нет",AH52*10+2)</f>
        <v>1020542</v>
      </c>
      <c r="AJ52" s="92" t="str">
        <f aca="false">IF(AC52="М",CONCATENATE("ГАНК-4СEx (Д) для определения: ",S52),IF(AC52="С",CONCATENATE("ГАНК-4СEx (Х) для определения: ",S52),"Нет"))</f>
        <v>ГАНК-4СEx (Д) для определения: N-N-Диметилформамид (Р)</v>
      </c>
      <c r="AK52" s="92" t="s">
        <v>210</v>
      </c>
      <c r="AL52" s="94" t="n">
        <f aca="false">IF(AC52="нет","Нет",1026000+(B52-2)/10-2000)</f>
        <v>1026054</v>
      </c>
      <c r="AM52" s="92" t="str">
        <f aca="false">IF(AC52="М",CONCATENATE("ГАНК-4ФEx (Д) для определения: ",S52),IF(AC52="С",CONCATENATE("ГАНК-4ФEx (Х) для определения: ",S52),"Нет"))</f>
        <v>ГАНК-4ФEx (Д) для определения: N-N-Диметилформамид (Р)</v>
      </c>
      <c r="AN52" s="92" t="s">
        <v>22</v>
      </c>
    </row>
    <row r="53" customFormat="false" ht="21" hidden="false" customHeight="false" outlineLevel="0" collapsed="false">
      <c r="A53" s="88" t="s">
        <v>428</v>
      </c>
      <c r="B53" s="95" t="n">
        <v>20552</v>
      </c>
      <c r="C53" s="90" t="s">
        <v>285</v>
      </c>
      <c r="D53" s="93" t="s">
        <v>180</v>
      </c>
      <c r="E53" s="96" t="s">
        <v>210</v>
      </c>
      <c r="H53" s="97"/>
      <c r="I53" s="97" t="s">
        <v>224</v>
      </c>
      <c r="J53" s="97"/>
      <c r="K53" s="92" t="s">
        <v>209</v>
      </c>
      <c r="L53" s="92" t="s">
        <v>22</v>
      </c>
      <c r="M53" s="92" t="s">
        <v>210</v>
      </c>
      <c r="N53" s="92" t="s">
        <v>210</v>
      </c>
      <c r="O53" s="92" t="s">
        <v>22</v>
      </c>
      <c r="P53" s="92" t="s">
        <v>210</v>
      </c>
      <c r="Q53" s="92" t="s">
        <v>210</v>
      </c>
      <c r="R53" s="92" t="s">
        <v>210</v>
      </c>
      <c r="S53" s="92" t="s">
        <v>429</v>
      </c>
      <c r="W53" s="98"/>
      <c r="Y53" s="92" t="s">
        <v>430</v>
      </c>
      <c r="Z53" s="92" t="n">
        <v>3</v>
      </c>
      <c r="AC53" s="92" t="s">
        <v>213</v>
      </c>
      <c r="AD53" s="92" t="str">
        <f aca="false">IF(AC53="НЕТ","Нет",IF(AC53="С","Cex (Х)",IF(AC53="М","Cex (Д)"," ")))</f>
        <v>Cex (Д)</v>
      </c>
      <c r="AE53" s="92" t="str">
        <f aca="false">CONCATENATE(IF(AC53="Нет","",CONCATENATE(AC53,";")),IF(AD53="Нет","",AD53))</f>
        <v>М;Cex (Д)</v>
      </c>
      <c r="AF53" s="92" t="s">
        <v>22</v>
      </c>
      <c r="AG53" s="92" t="s">
        <v>431</v>
      </c>
      <c r="AH53" s="99" t="n">
        <f aca="false">102000+(B53-2)/10-2000</f>
        <v>102055</v>
      </c>
      <c r="AI53" s="94" t="n">
        <f aca="false">IF(AC53="Нет","Нет",AH53*10+2)</f>
        <v>1020552</v>
      </c>
      <c r="AJ53" s="92" t="str">
        <f aca="false">IF(AC53="М",CONCATENATE("ГАНК-4СEx (Д) для определения: ",S53),IF(AC53="С",CONCATENATE("ГАНК-4СEx (Х) для определения: ",S53),"Нет"))</f>
        <v>ГАНК-4СEx (Д) для определения: Ксилидины (Р)</v>
      </c>
      <c r="AK53" s="92" t="s">
        <v>210</v>
      </c>
      <c r="AL53" s="94" t="n">
        <f aca="false">IF(AC53="нет","Нет",1026000+(B53-2)/10-2000)</f>
        <v>1026055</v>
      </c>
      <c r="AM53" s="92" t="str">
        <f aca="false">IF(AC53="М",CONCATENATE("ГАНК-4ФEx (Д) для определения: ",S53),IF(AC53="С",CONCATENATE("ГАНК-4ФEx (Х) для определения: ",S53),"Нет"))</f>
        <v>ГАНК-4ФEx (Д) для определения: Ксилидины (Р)</v>
      </c>
      <c r="AN53" s="92" t="s">
        <v>22</v>
      </c>
    </row>
    <row r="54" customFormat="false" ht="21" hidden="false" customHeight="false" outlineLevel="0" collapsed="false">
      <c r="A54" s="88" t="s">
        <v>432</v>
      </c>
      <c r="B54" s="95" t="n">
        <v>20562</v>
      </c>
      <c r="C54" s="90" t="s">
        <v>291</v>
      </c>
      <c r="D54" s="93" t="s">
        <v>180</v>
      </c>
      <c r="E54" s="96" t="s">
        <v>210</v>
      </c>
      <c r="H54" s="97"/>
      <c r="I54" s="97" t="s">
        <v>263</v>
      </c>
      <c r="J54" s="97"/>
      <c r="K54" s="92" t="s">
        <v>209</v>
      </c>
      <c r="L54" s="92" t="s">
        <v>22</v>
      </c>
      <c r="M54" s="92" t="s">
        <v>210</v>
      </c>
      <c r="N54" s="92" t="s">
        <v>210</v>
      </c>
      <c r="O54" s="92" t="s">
        <v>22</v>
      </c>
      <c r="P54" s="92" t="s">
        <v>210</v>
      </c>
      <c r="Q54" s="92" t="s">
        <v>210</v>
      </c>
      <c r="R54" s="92" t="s">
        <v>210</v>
      </c>
      <c r="S54" s="92" t="s">
        <v>433</v>
      </c>
      <c r="W54" s="98"/>
      <c r="Y54" s="92" t="s">
        <v>434</v>
      </c>
      <c r="Z54" s="92" t="n">
        <v>0.3</v>
      </c>
      <c r="AC54" s="92" t="s">
        <v>213</v>
      </c>
      <c r="AD54" s="92" t="str">
        <f aca="false">IF(AC54="НЕТ","Нет",IF(AC54="С","Cex (Х)",IF(AC54="М","Cex (Д)"," ")))</f>
        <v>Cex (Д)</v>
      </c>
      <c r="AE54" s="92" t="str">
        <f aca="false">CONCATENATE(IF(AC54="Нет","",CONCATENATE(AC54,";")),IF(AD54="Нет","",AD54))</f>
        <v>М;Cex (Д)</v>
      </c>
      <c r="AF54" s="92" t="s">
        <v>22</v>
      </c>
      <c r="AG54" s="92" t="s">
        <v>435</v>
      </c>
      <c r="AH54" s="99" t="n">
        <f aca="false">102000+(B54-2)/10-2000</f>
        <v>102056</v>
      </c>
      <c r="AI54" s="94" t="n">
        <f aca="false">IF(AC54="Нет","Нет",AH54*10+2)</f>
        <v>1020562</v>
      </c>
      <c r="AJ54" s="92" t="str">
        <f aca="false">IF(AC54="М",CONCATENATE("ГАНК-4СEx (Д) для определения: ",S54),IF(AC54="С",CONCATENATE("ГАНК-4СEx (Х) для определения: ",S54),"Нет"))</f>
        <v>ГАНК-4СEx (Д) для определения: Диметилфталат (Р)</v>
      </c>
      <c r="AK54" s="92" t="s">
        <v>210</v>
      </c>
      <c r="AL54" s="94" t="n">
        <f aca="false">IF(AC54="нет","Нет",1026000+(B54-2)/10-2000)</f>
        <v>1026056</v>
      </c>
      <c r="AM54" s="92" t="str">
        <f aca="false">IF(AC54="М",CONCATENATE("ГАНК-4ФEx (Д) для определения: ",S54),IF(AC54="С",CONCATENATE("ГАНК-4ФEx (Х) для определения: ",S54),"Нет"))</f>
        <v>ГАНК-4ФEx (Д) для определения: Диметилфталат (Р)</v>
      </c>
      <c r="AN54" s="92" t="s">
        <v>22</v>
      </c>
    </row>
    <row r="55" customFormat="false" ht="21" hidden="false" customHeight="false" outlineLevel="0" collapsed="false">
      <c r="A55" s="88" t="s">
        <v>436</v>
      </c>
      <c r="B55" s="95" t="n">
        <v>20572</v>
      </c>
      <c r="C55" s="90" t="s">
        <v>259</v>
      </c>
      <c r="D55" s="93" t="s">
        <v>180</v>
      </c>
      <c r="E55" s="96" t="s">
        <v>210</v>
      </c>
      <c r="H55" s="93"/>
      <c r="I55" s="97"/>
      <c r="J55" s="97"/>
      <c r="K55" s="92" t="s">
        <v>209</v>
      </c>
      <c r="L55" s="92" t="s">
        <v>22</v>
      </c>
      <c r="M55" s="92" t="s">
        <v>210</v>
      </c>
      <c r="N55" s="92" t="s">
        <v>210</v>
      </c>
      <c r="O55" s="92" t="s">
        <v>22</v>
      </c>
      <c r="P55" s="92" t="s">
        <v>210</v>
      </c>
      <c r="Q55" s="92" t="s">
        <v>210</v>
      </c>
      <c r="R55" s="92" t="s">
        <v>210</v>
      </c>
      <c r="S55" s="92" t="s">
        <v>437</v>
      </c>
      <c r="W55" s="98"/>
      <c r="Y55" s="92" t="s">
        <v>438</v>
      </c>
      <c r="Z55" s="92" t="n">
        <v>50</v>
      </c>
      <c r="AB55" s="92" t="s">
        <v>20</v>
      </c>
      <c r="AC55" s="92" t="s">
        <v>213</v>
      </c>
      <c r="AD55" s="92" t="str">
        <f aca="false">IF(AC55="НЕТ","Нет",IF(AC55="С","Cex (Х)",IF(AC55="М","Cex (Д)"," ")))</f>
        <v>Cex (Д)</v>
      </c>
      <c r="AE55" s="92" t="str">
        <f aca="false">CONCATENATE(IF(AC55="Нет","",CONCATENATE(AC55,";")),IF(AD55="Нет","",AD55))</f>
        <v>М;Cex (Д)</v>
      </c>
      <c r="AF55" s="92" t="s">
        <v>22</v>
      </c>
      <c r="AG55" s="92" t="s">
        <v>439</v>
      </c>
      <c r="AH55" s="99" t="n">
        <f aca="false">102000+(B55-2)/10-2000</f>
        <v>102057</v>
      </c>
      <c r="AI55" s="94" t="n">
        <f aca="false">IF(AC55="Нет","Нет",AH55*10+2)</f>
        <v>1020572</v>
      </c>
      <c r="AJ55" s="92" t="str">
        <f aca="false">IF(AC55="М",CONCATENATE("ГАНК-4СEx (Д) для определения: ",S55),IF(AC55="С",CONCATENATE("ГАНК-4СEx (Х) для определения: ",S55),"Нет"))</f>
        <v>ГАНК-4СEx (Д) для определения: Ксилол (диметилбензол) (Р)</v>
      </c>
      <c r="AK55" s="92" t="s">
        <v>210</v>
      </c>
      <c r="AL55" s="94" t="n">
        <f aca="false">IF(AC55="нет","Нет",1026000+(B55-2)/10-2000)</f>
        <v>1026057</v>
      </c>
      <c r="AM55" s="92" t="str">
        <f aca="false">IF(AC55="М",CONCATENATE("ГАНК-4ФEx (Д) для определения: ",S55),IF(AC55="С",CONCATENATE("ГАНК-4ФEx (Х) для определения: ",S55),"Нет"))</f>
        <v>ГАНК-4ФEx (Д) для определения: Ксилол (диметилбензол) (Р)</v>
      </c>
      <c r="AN55" s="92" t="s">
        <v>22</v>
      </c>
    </row>
    <row r="56" customFormat="false" ht="21" hidden="false" customHeight="false" outlineLevel="0" collapsed="false">
      <c r="A56" s="88" t="s">
        <v>440</v>
      </c>
      <c r="B56" s="95" t="n">
        <v>20592</v>
      </c>
      <c r="C56" s="90" t="s">
        <v>254</v>
      </c>
      <c r="D56" s="93" t="s">
        <v>180</v>
      </c>
      <c r="E56" s="96" t="s">
        <v>210</v>
      </c>
      <c r="H56" s="97"/>
      <c r="I56" s="97" t="s">
        <v>263</v>
      </c>
      <c r="J56" s="97"/>
      <c r="K56" s="92" t="s">
        <v>209</v>
      </c>
      <c r="L56" s="92" t="s">
        <v>22</v>
      </c>
      <c r="M56" s="92" t="s">
        <v>210</v>
      </c>
      <c r="N56" s="92" t="s">
        <v>210</v>
      </c>
      <c r="O56" s="92" t="s">
        <v>22</v>
      </c>
      <c r="P56" s="92" t="s">
        <v>210</v>
      </c>
      <c r="Q56" s="92" t="s">
        <v>210</v>
      </c>
      <c r="R56" s="92" t="s">
        <v>210</v>
      </c>
      <c r="S56" s="92" t="s">
        <v>441</v>
      </c>
      <c r="W56" s="98"/>
      <c r="Y56" s="92" t="s">
        <v>442</v>
      </c>
      <c r="Z56" s="92" t="n">
        <v>10</v>
      </c>
      <c r="AC56" s="92" t="s">
        <v>213</v>
      </c>
      <c r="AD56" s="92" t="str">
        <f aca="false">IF(AC56="НЕТ","Нет",IF(AC56="С","Cex (Х)",IF(AC56="М","Cex (Д)"," ")))</f>
        <v>Cex (Д)</v>
      </c>
      <c r="AE56" s="92" t="str">
        <f aca="false">CONCATENATE(IF(AC56="Нет","",CONCATENATE(AC56,";")),IF(AD56="Нет","",AD56))</f>
        <v>М;Cex (Д)</v>
      </c>
      <c r="AF56" s="92" t="s">
        <v>22</v>
      </c>
      <c r="AG56" s="92" t="s">
        <v>443</v>
      </c>
      <c r="AH56" s="99" t="n">
        <f aca="false">102000+(B56-2)/10-2000</f>
        <v>102059</v>
      </c>
      <c r="AI56" s="94" t="n">
        <f aca="false">IF(AC56="Нет","Нет",AH56*10+2)</f>
        <v>1020592</v>
      </c>
      <c r="AJ56" s="92" t="str">
        <f aca="false">IF(AC56="М",CONCATENATE("ГАНК-4СEx (Д) для определения: ",S56),IF(AC56="С",CONCATENATE("ГАНК-4СEx (Х) для определения: ",S56),"Нет"))</f>
        <v>ГАНК-4СEx (Д) для определения: Метилаль (диметоксиметан) (Р)</v>
      </c>
      <c r="AK56" s="92" t="s">
        <v>210</v>
      </c>
      <c r="AL56" s="94" t="n">
        <f aca="false">IF(AC56="нет","Нет",1026000+(B56-2)/10-2000)</f>
        <v>1026059</v>
      </c>
      <c r="AM56" s="92" t="str">
        <f aca="false">IF(AC56="М",CONCATENATE("ГАНК-4ФEx (Д) для определения: ",S56),IF(AC56="С",CONCATENATE("ГАНК-4ФEx (Х) для определения: ",S56),"Нет"))</f>
        <v>ГАНК-4ФEx (Д) для определения: Метилаль (диметоксиметан) (Р)</v>
      </c>
      <c r="AN56" s="92" t="s">
        <v>22</v>
      </c>
    </row>
    <row r="57" customFormat="false" ht="21" hidden="false" customHeight="false" outlineLevel="0" collapsed="false">
      <c r="A57" s="88" t="s">
        <v>444</v>
      </c>
      <c r="B57" s="95" t="n">
        <v>20612</v>
      </c>
      <c r="C57" s="90" t="s">
        <v>229</v>
      </c>
      <c r="D57" s="93" t="s">
        <v>180</v>
      </c>
      <c r="E57" s="96" t="s">
        <v>210</v>
      </c>
      <c r="H57" s="98"/>
      <c r="I57" s="97" t="s">
        <v>263</v>
      </c>
      <c r="J57" s="98"/>
      <c r="K57" s="92" t="s">
        <v>209</v>
      </c>
      <c r="L57" s="92" t="s">
        <v>22</v>
      </c>
      <c r="M57" s="92" t="s">
        <v>210</v>
      </c>
      <c r="N57" s="92" t="s">
        <v>210</v>
      </c>
      <c r="O57" s="92" t="s">
        <v>22</v>
      </c>
      <c r="P57" s="92" t="s">
        <v>210</v>
      </c>
      <c r="Q57" s="92" t="s">
        <v>210</v>
      </c>
      <c r="R57" s="92" t="s">
        <v>210</v>
      </c>
      <c r="S57" s="92" t="s">
        <v>445</v>
      </c>
      <c r="W57" s="98"/>
      <c r="Y57" s="92" t="s">
        <v>446</v>
      </c>
      <c r="Z57" s="92" t="n">
        <v>1</v>
      </c>
      <c r="AC57" s="92" t="s">
        <v>213</v>
      </c>
      <c r="AD57" s="92" t="str">
        <f aca="false">IF(AC57="НЕТ","Нет",IF(AC57="С","Cex (Х)",IF(AC57="М","Cex (Д)"," ")))</f>
        <v>Cex (Д)</v>
      </c>
      <c r="AE57" s="92" t="str">
        <f aca="false">CONCATENATE(IF(AC57="Нет","",CONCATENATE(AC57,";")),IF(AD57="Нет","",AD57))</f>
        <v>М;Cex (Д)</v>
      </c>
      <c r="AF57" s="92" t="s">
        <v>22</v>
      </c>
      <c r="AG57" s="92" t="s">
        <v>447</v>
      </c>
      <c r="AH57" s="99" t="n">
        <f aca="false">102000+(B57-2)/10-2000</f>
        <v>102061</v>
      </c>
      <c r="AI57" s="94" t="n">
        <f aca="false">IF(AC57="Нет","Нет",AH57*10+2)</f>
        <v>1020612</v>
      </c>
      <c r="AJ57" s="92" t="str">
        <f aca="false">IF(AC57="М",CONCATENATE("ГАНК-4СEx (Д) для определения: ",S57),IF(AC57="С",CONCATENATE("ГАНК-4СEx (Х) для определения: ",S57),"Нет"))</f>
        <v>ГАНК-4СEx (Д) для определения: Диоктилфталат (Р)</v>
      </c>
      <c r="AK57" s="92" t="s">
        <v>210</v>
      </c>
      <c r="AL57" s="94" t="n">
        <f aca="false">IF(AC57="нет","Нет",1026000+(B57-2)/10-2000)</f>
        <v>1026061</v>
      </c>
      <c r="AM57" s="92" t="str">
        <f aca="false">IF(AC57="М",CONCATENATE("ГАНК-4ФEx (Д) для определения: ",S57),IF(AC57="С",CONCATENATE("ГАНК-4ФEx (Х) для определения: ",S57),"Нет"))</f>
        <v>ГАНК-4ФEx (Д) для определения: Диоктилфталат (Р)</v>
      </c>
      <c r="AN57" s="92" t="s">
        <v>22</v>
      </c>
    </row>
    <row r="58" customFormat="false" ht="21" hidden="false" customHeight="false" outlineLevel="0" collapsed="false">
      <c r="A58" s="88" t="s">
        <v>448</v>
      </c>
      <c r="B58" s="95" t="n">
        <v>20622</v>
      </c>
      <c r="C58" s="90" t="s">
        <v>259</v>
      </c>
      <c r="D58" s="93" t="s">
        <v>180</v>
      </c>
      <c r="E58" s="96" t="s">
        <v>210</v>
      </c>
      <c r="H58" s="97"/>
      <c r="I58" s="97" t="s">
        <v>286</v>
      </c>
      <c r="J58" s="97"/>
      <c r="K58" s="92" t="s">
        <v>209</v>
      </c>
      <c r="L58" s="92" t="s">
        <v>22</v>
      </c>
      <c r="M58" s="92" t="s">
        <v>210</v>
      </c>
      <c r="N58" s="92" t="s">
        <v>210</v>
      </c>
      <c r="O58" s="92" t="s">
        <v>22</v>
      </c>
      <c r="P58" s="92" t="s">
        <v>210</v>
      </c>
      <c r="Q58" s="92" t="s">
        <v>210</v>
      </c>
      <c r="R58" s="92" t="s">
        <v>210</v>
      </c>
      <c r="S58" s="92" t="s">
        <v>449</v>
      </c>
      <c r="W58" s="98"/>
      <c r="Y58" s="92" t="s">
        <v>450</v>
      </c>
      <c r="Z58" s="92" t="n">
        <v>50</v>
      </c>
      <c r="AC58" s="92" t="s">
        <v>213</v>
      </c>
      <c r="AD58" s="92" t="str">
        <f aca="false">IF(AC58="НЕТ","Нет",IF(AC58="С","Cex (Х)",IF(AC58="М","Cex (Д)"," ")))</f>
        <v>Cex (Д)</v>
      </c>
      <c r="AE58" s="92" t="str">
        <f aca="false">CONCATENATE(IF(AC58="Нет","",CONCATENATE(AC58,";")),IF(AD58="Нет","",AD58))</f>
        <v>М;Cex (Д)</v>
      </c>
      <c r="AF58" s="92" t="s">
        <v>22</v>
      </c>
      <c r="AG58" s="92" t="s">
        <v>451</v>
      </c>
      <c r="AH58" s="99" t="n">
        <f aca="false">102000+(B58-2)/10-2000</f>
        <v>102062</v>
      </c>
      <c r="AI58" s="94" t="n">
        <f aca="false">IF(AC58="Нет","Нет",AH58*10+2)</f>
        <v>1020622</v>
      </c>
      <c r="AJ58" s="92" t="str">
        <f aca="false">IF(AC58="М",CONCATENATE("ГАНК-4СEx (Д) для определения: ",S58),IF(AC58="С",CONCATENATE("ГАНК-4СEx (Х) для определения: ",S58),"Нет"))</f>
        <v>ГАНК-4СEx (Д) для определения: Дихлорметан (Р)</v>
      </c>
      <c r="AK58" s="92" t="s">
        <v>210</v>
      </c>
      <c r="AL58" s="94" t="n">
        <f aca="false">IF(AC58="нет","Нет",1026000+(B58-2)/10-2000)</f>
        <v>1026062</v>
      </c>
      <c r="AM58" s="92" t="str">
        <f aca="false">IF(AC58="М",CONCATENATE("ГАНК-4ФEx (Д) для определения: ",S58),IF(AC58="С",CONCATENATE("ГАНК-4ФEx (Х) для определения: ",S58),"Нет"))</f>
        <v>ГАНК-4ФEx (Д) для определения: Дихлорметан (Р)</v>
      </c>
      <c r="AN58" s="92" t="s">
        <v>22</v>
      </c>
    </row>
    <row r="59" customFormat="false" ht="21" hidden="false" customHeight="false" outlineLevel="0" collapsed="false">
      <c r="A59" s="88" t="s">
        <v>452</v>
      </c>
      <c r="B59" s="95" t="n">
        <v>20632</v>
      </c>
      <c r="C59" s="90" t="s">
        <v>254</v>
      </c>
      <c r="D59" s="93" t="s">
        <v>180</v>
      </c>
      <c r="E59" s="96" t="s">
        <v>210</v>
      </c>
      <c r="H59" s="93"/>
      <c r="I59" s="97"/>
      <c r="J59" s="97"/>
      <c r="K59" s="92" t="s">
        <v>209</v>
      </c>
      <c r="L59" s="92" t="s">
        <v>22</v>
      </c>
      <c r="M59" s="92" t="s">
        <v>210</v>
      </c>
      <c r="N59" s="92" t="s">
        <v>210</v>
      </c>
      <c r="O59" s="92" t="s">
        <v>22</v>
      </c>
      <c r="P59" s="92" t="s">
        <v>210</v>
      </c>
      <c r="Q59" s="92" t="s">
        <v>210</v>
      </c>
      <c r="R59" s="92" t="s">
        <v>210</v>
      </c>
      <c r="S59" s="92" t="s">
        <v>453</v>
      </c>
      <c r="W59" s="98"/>
      <c r="Y59" s="92" t="s">
        <v>454</v>
      </c>
      <c r="Z59" s="92" t="n">
        <v>10</v>
      </c>
      <c r="AB59" s="92" t="s">
        <v>243</v>
      </c>
      <c r="AC59" s="92" t="s">
        <v>213</v>
      </c>
      <c r="AD59" s="92" t="str">
        <f aca="false">IF(AC59="НЕТ","Нет",IF(AC59="С","Cex (Х)",IF(AC59="М","Cex (Д)"," ")))</f>
        <v>Cex (Д)</v>
      </c>
      <c r="AE59" s="92" t="str">
        <f aca="false">CONCATENATE(IF(AC59="Нет","",CONCATENATE(AC59,";")),IF(AD59="Нет","",AD59))</f>
        <v>М;Cex (Д)</v>
      </c>
      <c r="AF59" s="92" t="s">
        <v>22</v>
      </c>
      <c r="AG59" s="92" t="s">
        <v>455</v>
      </c>
      <c r="AH59" s="99" t="n">
        <f aca="false">102000+(B59-2)/10-2000</f>
        <v>102063</v>
      </c>
      <c r="AI59" s="94" t="n">
        <f aca="false">IF(AC59="Нет","Нет",AH59*10+2)</f>
        <v>1020632</v>
      </c>
      <c r="AJ59" s="92" t="str">
        <f aca="false">IF(AC59="М",CONCATENATE("ГАНК-4СEx (Д) для определения: ",S59),IF(AC59="С",CONCATENATE("ГАНК-4СEx (Х) для определения: ",S59),"Нет"))</f>
        <v>ГАНК-4СEx (Д) для определения: 1,2-Дихлорэтан (Р)</v>
      </c>
      <c r="AK59" s="92" t="s">
        <v>210</v>
      </c>
      <c r="AL59" s="94" t="n">
        <f aca="false">IF(AC59="нет","Нет",1026000+(B59-2)/10-2000)</f>
        <v>1026063</v>
      </c>
      <c r="AM59" s="92" t="str">
        <f aca="false">IF(AC59="М",CONCATENATE("ГАНК-4ФEx (Д) для определения: ",S59),IF(AC59="С",CONCATENATE("ГАНК-4ФEx (Х) для определения: ",S59),"Нет"))</f>
        <v>ГАНК-4ФEx (Д) для определения: 1,2-Дихлорэтан (Р)</v>
      </c>
      <c r="AN59" s="92" t="s">
        <v>22</v>
      </c>
    </row>
    <row r="60" customFormat="false" ht="21" hidden="false" customHeight="false" outlineLevel="0" collapsed="false">
      <c r="A60" s="88" t="s">
        <v>456</v>
      </c>
      <c r="B60" s="95" t="n">
        <v>20642</v>
      </c>
      <c r="C60" s="90" t="s">
        <v>259</v>
      </c>
      <c r="D60" s="93" t="s">
        <v>180</v>
      </c>
      <c r="E60" s="96" t="s">
        <v>210</v>
      </c>
      <c r="H60" s="98"/>
      <c r="I60" s="97" t="s">
        <v>286</v>
      </c>
      <c r="J60" s="98"/>
      <c r="K60" s="92" t="s">
        <v>209</v>
      </c>
      <c r="L60" s="92" t="s">
        <v>22</v>
      </c>
      <c r="M60" s="92" t="s">
        <v>210</v>
      </c>
      <c r="N60" s="92" t="s">
        <v>210</v>
      </c>
      <c r="O60" s="92" t="s">
        <v>22</v>
      </c>
      <c r="P60" s="92" t="s">
        <v>210</v>
      </c>
      <c r="Q60" s="92" t="s">
        <v>210</v>
      </c>
      <c r="R60" s="92" t="s">
        <v>210</v>
      </c>
      <c r="S60" s="92" t="s">
        <v>457</v>
      </c>
      <c r="W60" s="98"/>
      <c r="Y60" s="92" t="s">
        <v>458</v>
      </c>
      <c r="Z60" s="92" t="n">
        <v>50</v>
      </c>
      <c r="AC60" s="92" t="s">
        <v>213</v>
      </c>
      <c r="AD60" s="92" t="str">
        <f aca="false">IF(AC60="НЕТ","Нет",IF(AC60="С","Cex (Х)",IF(AC60="М","Cex (Д)"," ")))</f>
        <v>Cex (Д)</v>
      </c>
      <c r="AE60" s="92" t="str">
        <f aca="false">CONCATENATE(IF(AC60="Нет","",CONCATENATE(AC60,";")),IF(AD60="Нет","",AD60))</f>
        <v>М;Cex (Д)</v>
      </c>
      <c r="AF60" s="92" t="s">
        <v>22</v>
      </c>
      <c r="AG60" s="92" t="s">
        <v>459</v>
      </c>
      <c r="AH60" s="99" t="n">
        <f aca="false">102000+(B60-2)/10-2000</f>
        <v>102064</v>
      </c>
      <c r="AI60" s="94" t="n">
        <f aca="false">IF(AC60="Нет","Нет",AH60*10+2)</f>
        <v>1020642</v>
      </c>
      <c r="AJ60" s="92" t="str">
        <f aca="false">IF(AC60="М",CONCATENATE("ГАНК-4СEx (Д) для определения: ",S60),IF(AC60="С",CONCATENATE("ГАНК-4СEx (Х) для определения: ",S60),"Нет"))</f>
        <v>ГАНК-4СEx (Д) для определения: Дихлорэтилен (Р)</v>
      </c>
      <c r="AK60" s="92" t="s">
        <v>210</v>
      </c>
      <c r="AL60" s="94" t="n">
        <f aca="false">IF(AC60="нет","Нет",1026000+(B60-2)/10-2000)</f>
        <v>1026064</v>
      </c>
      <c r="AM60" s="92" t="str">
        <f aca="false">IF(AC60="М",CONCATENATE("ГАНК-4ФEx (Д) для определения: ",S60),IF(AC60="С",CONCATENATE("ГАНК-4ФEx (Х) для определения: ",S60),"Нет"))</f>
        <v>ГАНК-4ФEx (Д) для определения: Дихлорэтилен (Р)</v>
      </c>
      <c r="AN60" s="92" t="s">
        <v>22</v>
      </c>
    </row>
    <row r="61" customFormat="false" ht="21" hidden="false" customHeight="false" outlineLevel="0" collapsed="false">
      <c r="A61" s="88" t="s">
        <v>460</v>
      </c>
      <c r="B61" s="95" t="n">
        <v>20652</v>
      </c>
      <c r="C61" s="90" t="s">
        <v>461</v>
      </c>
      <c r="D61" s="93" t="s">
        <v>180</v>
      </c>
      <c r="E61" s="96" t="s">
        <v>208</v>
      </c>
      <c r="H61" s="98"/>
      <c r="I61" s="98" t="s">
        <v>224</v>
      </c>
      <c r="J61" s="98"/>
      <c r="K61" s="92" t="s">
        <v>209</v>
      </c>
      <c r="L61" s="92" t="s">
        <v>22</v>
      </c>
      <c r="M61" s="92" t="s">
        <v>208</v>
      </c>
      <c r="N61" s="92" t="s">
        <v>208</v>
      </c>
      <c r="O61" s="92" t="s">
        <v>22</v>
      </c>
      <c r="P61" s="92" t="s">
        <v>208</v>
      </c>
      <c r="Q61" s="92" t="s">
        <v>208</v>
      </c>
      <c r="R61" s="92" t="s">
        <v>210</v>
      </c>
      <c r="S61" s="92" t="s">
        <v>462</v>
      </c>
      <c r="W61" s="98"/>
      <c r="Y61" s="92" t="s">
        <v>463</v>
      </c>
      <c r="Z61" s="92" t="n">
        <v>30</v>
      </c>
      <c r="AC61" s="92" t="s">
        <v>213</v>
      </c>
      <c r="AD61" s="92" t="str">
        <f aca="false">IF(AC61="НЕТ","Нет",IF(AC61="С","Cex (Х)",IF(AC61="М","Cex (Д)"," ")))</f>
        <v>Cex (Д)</v>
      </c>
      <c r="AE61" s="92" t="str">
        <f aca="false">CONCATENATE(IF(AC61="Нет","",CONCATENATE(AC61,";")),IF(AD61="Нет","",AD61))</f>
        <v>М;Cex (Д)</v>
      </c>
      <c r="AF61" s="92" t="s">
        <v>22</v>
      </c>
      <c r="AG61" s="92" t="s">
        <v>464</v>
      </c>
      <c r="AH61" s="99" t="n">
        <f aca="false">102000+(B61-2)/10-2000</f>
        <v>102065</v>
      </c>
      <c r="AI61" s="94" t="n">
        <f aca="false">IF(AC61="Нет","Нет",AH61*10+2)</f>
        <v>1020652</v>
      </c>
      <c r="AJ61" s="92" t="str">
        <f aca="false">IF(AC61="М",CONCATENATE("ГАНК-4СEx (Д) для определения: ",S61),IF(AC61="С",CONCATENATE("ГАНК-4СEx (Х) для определения: ",S61),"Нет"))</f>
        <v>ГАНК-4СEx (Д) для определения: Диэтиламин (Р)</v>
      </c>
      <c r="AK61" s="92" t="s">
        <v>210</v>
      </c>
      <c r="AL61" s="94" t="n">
        <f aca="false">IF(AC61="нет","Нет",1026000+(B61-2)/10-2000)</f>
        <v>1026065</v>
      </c>
      <c r="AM61" s="92" t="str">
        <f aca="false">IF(AC61="М",CONCATENATE("ГАНК-4ФEx (Д) для определения: ",S61),IF(AC61="С",CONCATENATE("ГАНК-4ФEx (Х) для определения: ",S61),"Нет"))</f>
        <v>ГАНК-4ФEx (Д) для определения: Диэтиламин (Р)</v>
      </c>
      <c r="AN61" s="92" t="s">
        <v>22</v>
      </c>
    </row>
    <row r="62" customFormat="false" ht="21" hidden="false" customHeight="false" outlineLevel="0" collapsed="false">
      <c r="A62" s="88" t="s">
        <v>465</v>
      </c>
      <c r="B62" s="95" t="n">
        <v>20662</v>
      </c>
      <c r="C62" s="90" t="s">
        <v>254</v>
      </c>
      <c r="D62" s="93" t="s">
        <v>180</v>
      </c>
      <c r="E62" s="96" t="s">
        <v>210</v>
      </c>
      <c r="H62" s="97"/>
      <c r="I62" s="93" t="s">
        <v>268</v>
      </c>
      <c r="J62" s="97"/>
      <c r="K62" s="92" t="s">
        <v>209</v>
      </c>
      <c r="L62" s="92" t="s">
        <v>22</v>
      </c>
      <c r="M62" s="92" t="s">
        <v>210</v>
      </c>
      <c r="N62" s="92" t="s">
        <v>210</v>
      </c>
      <c r="O62" s="92" t="s">
        <v>22</v>
      </c>
      <c r="P62" s="92" t="s">
        <v>210</v>
      </c>
      <c r="Q62" s="92" t="s">
        <v>210</v>
      </c>
      <c r="R62" s="92" t="s">
        <v>210</v>
      </c>
      <c r="S62" s="92" t="s">
        <v>466</v>
      </c>
      <c r="W62" s="98"/>
      <c r="Y62" s="92" t="s">
        <v>467</v>
      </c>
      <c r="Z62" s="92" t="n">
        <v>10</v>
      </c>
      <c r="AC62" s="92" t="s">
        <v>213</v>
      </c>
      <c r="AD62" s="92" t="str">
        <f aca="false">IF(AC62="НЕТ","Нет",IF(AC62="С","Cex (Х)",IF(AC62="М","Cex (Д)"," ")))</f>
        <v>Cex (Д)</v>
      </c>
      <c r="AE62" s="92" t="str">
        <f aca="false">CONCATENATE(IF(AC62="Нет","",CONCATENATE(AC62,";")),IF(AD62="Нет","",AD62))</f>
        <v>М;Cex (Д)</v>
      </c>
      <c r="AF62" s="92" t="s">
        <v>22</v>
      </c>
      <c r="AG62" s="92" t="s">
        <v>468</v>
      </c>
      <c r="AH62" s="99" t="n">
        <f aca="false">102000+(B62-2)/10-2000</f>
        <v>102066</v>
      </c>
      <c r="AI62" s="94" t="n">
        <f aca="false">IF(AC62="Нет","Нет",AH62*10+2)</f>
        <v>1020662</v>
      </c>
      <c r="AJ62" s="92" t="str">
        <f aca="false">IF(AC62="М",CONCATENATE("ГАНК-4СEx (Д) для определения: ",S62),IF(AC62="С",CONCATENATE("ГАНК-4СEx (Х) для определения: ",S62),"Нет"))</f>
        <v>ГАНК-4СEx (Д) для определения: Диэтилбензол (Р)</v>
      </c>
      <c r="AK62" s="92" t="s">
        <v>210</v>
      </c>
      <c r="AL62" s="94" t="n">
        <f aca="false">IF(AC62="нет","Нет",1026000+(B62-2)/10-2000)</f>
        <v>1026066</v>
      </c>
      <c r="AM62" s="92" t="str">
        <f aca="false">IF(AC62="М",CONCATENATE("ГАНК-4ФEx (Д) для определения: ",S62),IF(AC62="С",CONCATENATE("ГАНК-4ФEx (Х) для определения: ",S62),"Нет"))</f>
        <v>ГАНК-4ФEx (Д) для определения: Диэтилбензол (Р)</v>
      </c>
      <c r="AN62" s="92" t="s">
        <v>22</v>
      </c>
    </row>
    <row r="63" customFormat="false" ht="21" hidden="false" customHeight="false" outlineLevel="0" collapsed="false">
      <c r="A63" s="88" t="s">
        <v>469</v>
      </c>
      <c r="B63" s="95" t="n">
        <v>20672</v>
      </c>
      <c r="C63" s="90" t="s">
        <v>240</v>
      </c>
      <c r="D63" s="93" t="s">
        <v>180</v>
      </c>
      <c r="E63" s="96" t="s">
        <v>210</v>
      </c>
      <c r="H63" s="97"/>
      <c r="I63" s="97" t="s">
        <v>263</v>
      </c>
      <c r="J63" s="97"/>
      <c r="K63" s="92" t="s">
        <v>209</v>
      </c>
      <c r="L63" s="92" t="s">
        <v>22</v>
      </c>
      <c r="M63" s="92" t="s">
        <v>210</v>
      </c>
      <c r="N63" s="92" t="s">
        <v>210</v>
      </c>
      <c r="O63" s="92" t="s">
        <v>22</v>
      </c>
      <c r="P63" s="92" t="s">
        <v>210</v>
      </c>
      <c r="Q63" s="92" t="s">
        <v>210</v>
      </c>
      <c r="R63" s="92" t="s">
        <v>210</v>
      </c>
      <c r="S63" s="92" t="s">
        <v>470</v>
      </c>
      <c r="W63" s="98"/>
      <c r="Y63" s="92" t="s">
        <v>471</v>
      </c>
      <c r="Z63" s="92" t="n">
        <v>0.5</v>
      </c>
      <c r="AC63" s="92" t="s">
        <v>213</v>
      </c>
      <c r="AD63" s="92" t="str">
        <f aca="false">IF(AC63="НЕТ","Нет",IF(AC63="С","Cex (Х)",IF(AC63="М","Cex (Д)"," ")))</f>
        <v>Cex (Д)</v>
      </c>
      <c r="AE63" s="92" t="str">
        <f aca="false">CONCATENATE(IF(AC63="Нет","",CONCATENATE(AC63,";")),IF(AD63="Нет","",AD63))</f>
        <v>М;Cex (Д)</v>
      </c>
      <c r="AF63" s="92" t="s">
        <v>22</v>
      </c>
      <c r="AG63" s="92" t="s">
        <v>472</v>
      </c>
      <c r="AH63" s="99" t="n">
        <f aca="false">102000+(B63-2)/10-2000</f>
        <v>102067</v>
      </c>
      <c r="AI63" s="94" t="n">
        <f aca="false">IF(AC63="Нет","Нет",AH63*10+2)</f>
        <v>1020672</v>
      </c>
      <c r="AJ63" s="92" t="str">
        <f aca="false">IF(AC63="М",CONCATENATE("ГАНК-4СEx (Д) для определения: ",S63),IF(AC63="С",CONCATENATE("ГАНК-4СEx (Х) для определения: ",S63),"Нет"))</f>
        <v>ГАНК-4СEx (Д) для определения: Диэтилфталат (Р)</v>
      </c>
      <c r="AK63" s="92" t="s">
        <v>210</v>
      </c>
      <c r="AL63" s="94" t="n">
        <f aca="false">IF(AC63="нет","Нет",1026000+(B63-2)/10-2000)</f>
        <v>1026067</v>
      </c>
      <c r="AM63" s="92" t="str">
        <f aca="false">IF(AC63="М",CONCATENATE("ГАНК-4ФEx (Д) для определения: ",S63),IF(AC63="С",CONCATENATE("ГАНК-4ФEx (Х) для определения: ",S63),"Нет"))</f>
        <v>ГАНК-4ФEx (Д) для определения: Диэтилфталат (Р)</v>
      </c>
      <c r="AN63" s="92" t="s">
        <v>22</v>
      </c>
    </row>
    <row r="64" customFormat="false" ht="21" hidden="false" customHeight="false" outlineLevel="0" collapsed="false">
      <c r="A64" s="88" t="s">
        <v>473</v>
      </c>
      <c r="B64" s="95" t="n">
        <v>20682</v>
      </c>
      <c r="C64" s="90" t="s">
        <v>474</v>
      </c>
      <c r="D64" s="93" t="s">
        <v>180</v>
      </c>
      <c r="E64" s="96" t="s">
        <v>208</v>
      </c>
      <c r="H64" s="97"/>
      <c r="I64" s="97" t="s">
        <v>475</v>
      </c>
      <c r="J64" s="97"/>
      <c r="K64" s="92" t="s">
        <v>209</v>
      </c>
      <c r="L64" s="92" t="s">
        <v>22</v>
      </c>
      <c r="M64" s="92" t="s">
        <v>208</v>
      </c>
      <c r="N64" s="92" t="s">
        <v>208</v>
      </c>
      <c r="O64" s="92" t="s">
        <v>22</v>
      </c>
      <c r="P64" s="92" t="s">
        <v>208</v>
      </c>
      <c r="Q64" s="92" t="s">
        <v>208</v>
      </c>
      <c r="R64" s="92" t="s">
        <v>22</v>
      </c>
      <c r="S64" s="92" t="s">
        <v>476</v>
      </c>
      <c r="W64" s="98"/>
      <c r="Y64" s="92" t="s">
        <v>477</v>
      </c>
      <c r="Z64" s="92" t="n">
        <v>6</v>
      </c>
      <c r="AB64" s="92" t="s">
        <v>20</v>
      </c>
      <c r="AC64" s="92" t="s">
        <v>227</v>
      </c>
      <c r="AD64" s="92" t="str">
        <f aca="false">IF(AC64="НЕТ","Нет",IF(AC64="С","Cex (Х)",IF(AC64="М","Cex (Д)"," ")))</f>
        <v>Cex (Х)</v>
      </c>
      <c r="AE64" s="92" t="str">
        <f aca="false">CONCATENATE(IF(AC64="Нет","",CONCATENATE(AC64,";")),IF(AD64="Нет","",AD64))</f>
        <v>С;Cex (Х)</v>
      </c>
      <c r="AF64" s="92" t="s">
        <v>478</v>
      </c>
      <c r="AG64" s="92" t="s">
        <v>22</v>
      </c>
      <c r="AH64" s="99" t="n">
        <f aca="false">102000+(B64-2)/10-2000</f>
        <v>102068</v>
      </c>
      <c r="AI64" s="94" t="n">
        <f aca="false">IF(AC64="Нет","Нет",AH64*10+2)</f>
        <v>1020682</v>
      </c>
      <c r="AJ64" s="92" t="str">
        <f aca="false">IF(AC64="М",CONCATENATE("ГАНК-4СEx (Д) для определения: ",S64),IF(AC64="С",CONCATENATE("ГАНК-4СEx (Х) для определения: ",S64),"Нет"))</f>
        <v>ГАНК-4СEx (Х) для определения: Ди-Железо триоксид (Р)</v>
      </c>
      <c r="AK64" s="92" t="s">
        <v>208</v>
      </c>
      <c r="AL64" s="94" t="n">
        <f aca="false">IF(AC64="нет","Нет",1026000+(B64-2)/10-2000)</f>
        <v>1026068</v>
      </c>
      <c r="AM64" s="92" t="str">
        <f aca="false">IF(AC64="М",CONCATENATE("ГАНК-4ФEx (Д) для определения: ",S64),IF(AC64="С",CONCATENATE("ГАНК-4ФEx (Х) для определения: ",S64),"Нет"))</f>
        <v>ГАНК-4ФEx (Х) для определения: Ди-Железо триоксид (Р)</v>
      </c>
      <c r="AN64" s="92" t="s">
        <v>22</v>
      </c>
    </row>
    <row r="65" customFormat="false" ht="21" hidden="false" customHeight="false" outlineLevel="0" collapsed="false">
      <c r="A65" s="88" t="s">
        <v>479</v>
      </c>
      <c r="B65" s="95" t="n">
        <v>20692</v>
      </c>
      <c r="C65" s="90" t="s">
        <v>480</v>
      </c>
      <c r="D65" s="93" t="s">
        <v>180</v>
      </c>
      <c r="E65" s="96" t="s">
        <v>208</v>
      </c>
      <c r="H65" s="98"/>
      <c r="I65" s="98" t="s">
        <v>481</v>
      </c>
      <c r="J65" s="98"/>
      <c r="K65" s="92" t="s">
        <v>209</v>
      </c>
      <c r="L65" s="92" t="s">
        <v>22</v>
      </c>
      <c r="M65" s="92" t="s">
        <v>208</v>
      </c>
      <c r="N65" s="92" t="s">
        <v>208</v>
      </c>
      <c r="O65" s="92" t="s">
        <v>22</v>
      </c>
      <c r="P65" s="92" t="s">
        <v>208</v>
      </c>
      <c r="Q65" s="92" t="s">
        <v>208</v>
      </c>
      <c r="R65" s="92" t="s">
        <v>22</v>
      </c>
      <c r="S65" s="92" t="s">
        <v>482</v>
      </c>
      <c r="W65" s="98"/>
      <c r="Z65" s="92" t="n">
        <v>4</v>
      </c>
      <c r="AC65" s="92" t="s">
        <v>227</v>
      </c>
      <c r="AD65" s="92" t="str">
        <f aca="false">IF(AC65="НЕТ","Нет",IF(AC65="С","Cex (Х)",IF(AC65="М","Cex (Д)"," ")))</f>
        <v>Cex (Х)</v>
      </c>
      <c r="AE65" s="92" t="str">
        <f aca="false">CONCATENATE(IF(AC65="Нет","",CONCATENATE(AC65,";")),IF(AD65="Нет","",AD65))</f>
        <v>С;Cex (Х)</v>
      </c>
      <c r="AF65" s="92" t="s">
        <v>483</v>
      </c>
      <c r="AG65" s="92" t="s">
        <v>22</v>
      </c>
      <c r="AH65" s="99" t="n">
        <f aca="false">102000+(B65-2)/10-2000</f>
        <v>102069</v>
      </c>
      <c r="AI65" s="94" t="n">
        <f aca="false">IF(AC65="Нет","Нет",AH65*10+2)</f>
        <v>1020692</v>
      </c>
      <c r="AJ65" s="92" t="str">
        <f aca="false">IF(AC65="М",CONCATENATE("ГАНК-4СEx (Д) для определения: ",S65),IF(AC65="С",CONCATENATE("ГАНК-4СEx (Х) для определения: ",S65),"Нет"))</f>
        <v>ГАНК-4СEx (Х) для определения: Зола (угольная) (Р)</v>
      </c>
      <c r="AK65" s="92" t="s">
        <v>208</v>
      </c>
      <c r="AL65" s="94" t="n">
        <f aca="false">IF(AC65="нет","Нет",1026000+(B65-2)/10-2000)</f>
        <v>1026069</v>
      </c>
      <c r="AM65" s="92" t="str">
        <f aca="false">IF(AC65="М",CONCATENATE("ГАНК-4ФEx (Д) для определения: ",S65),IF(AC65="С",CONCATENATE("ГАНК-4ФEx (Х) для определения: ",S65),"Нет"))</f>
        <v>ГАНК-4ФEx (Х) для определения: Зола (угольная) (Р)</v>
      </c>
      <c r="AN65" s="92" t="s">
        <v>22</v>
      </c>
    </row>
    <row r="66" customFormat="false" ht="21" hidden="false" customHeight="false" outlineLevel="0" collapsed="false">
      <c r="A66" s="88" t="s">
        <v>484</v>
      </c>
      <c r="B66" s="95" t="n">
        <v>20702</v>
      </c>
      <c r="C66" s="90" t="s">
        <v>308</v>
      </c>
      <c r="D66" s="93" t="s">
        <v>180</v>
      </c>
      <c r="E66" s="96" t="s">
        <v>210</v>
      </c>
      <c r="H66" s="97"/>
      <c r="I66" s="98" t="s">
        <v>309</v>
      </c>
      <c r="J66" s="97"/>
      <c r="K66" s="92" t="s">
        <v>209</v>
      </c>
      <c r="L66" s="92" t="s">
        <v>22</v>
      </c>
      <c r="M66" s="92" t="s">
        <v>210</v>
      </c>
      <c r="N66" s="92" t="s">
        <v>210</v>
      </c>
      <c r="O66" s="92" t="s">
        <v>22</v>
      </c>
      <c r="P66" s="92" t="s">
        <v>210</v>
      </c>
      <c r="Q66" s="92" t="s">
        <v>210</v>
      </c>
      <c r="R66" s="92" t="s">
        <v>210</v>
      </c>
      <c r="S66" s="92" t="s">
        <v>485</v>
      </c>
      <c r="W66" s="98"/>
      <c r="Y66" s="92" t="s">
        <v>311</v>
      </c>
      <c r="Z66" s="92" t="n">
        <v>300</v>
      </c>
      <c r="AC66" s="92" t="s">
        <v>213</v>
      </c>
      <c r="AD66" s="92" t="str">
        <f aca="false">IF(AC66="НЕТ","Нет",IF(AC66="С","Cex (Х)",IF(AC66="М","Cex (Д)"," ")))</f>
        <v>Cex (Д)</v>
      </c>
      <c r="AE66" s="92" t="str">
        <f aca="false">CONCATENATE(IF(AC66="Нет","",CONCATENATE(AC66,";")),IF(AD66="Нет","",AD66))</f>
        <v>М;Cex (Д)</v>
      </c>
      <c r="AF66" s="92" t="s">
        <v>22</v>
      </c>
      <c r="AG66" s="92" t="s">
        <v>486</v>
      </c>
      <c r="AH66" s="99" t="n">
        <f aca="false">102000+(B66-2)/10-2000</f>
        <v>102070</v>
      </c>
      <c r="AI66" s="94" t="n">
        <f aca="false">IF(AC66="Нет","Нет",AH66*10+2)</f>
        <v>1020702</v>
      </c>
      <c r="AJ66" s="92" t="str">
        <f aca="false">IF(AC66="М",CONCATENATE("ГАНК-4СEx (Д) для определения: ",S66),IF(AC66="С",CONCATENATE("ГАНК-4СEx (Х) для определения: ",S66),"Нет"))</f>
        <v>ГАНК-4СEx (Д) для определения: Изобутан (Р)</v>
      </c>
      <c r="AK66" s="92" t="s">
        <v>210</v>
      </c>
      <c r="AL66" s="94" t="n">
        <f aca="false">IF(AC66="нет","Нет",1026000+(B66-2)/10-2000)</f>
        <v>1026070</v>
      </c>
      <c r="AM66" s="92" t="str">
        <f aca="false">IF(AC66="М",CONCATENATE("ГАНК-4ФEx (Д) для определения: ",S66),IF(AC66="С",CONCATENATE("ГАНК-4ФEx (Х) для определения: ",S66),"Нет"))</f>
        <v>ГАНК-4ФEx (Д) для определения: Изобутан (Р)</v>
      </c>
      <c r="AN66" s="92" t="s">
        <v>22</v>
      </c>
    </row>
    <row r="67" customFormat="false" ht="21" hidden="false" customHeight="false" outlineLevel="0" collapsed="false">
      <c r="A67" s="88" t="s">
        <v>487</v>
      </c>
      <c r="B67" s="95" t="n">
        <v>20712</v>
      </c>
      <c r="C67" s="90" t="s">
        <v>259</v>
      </c>
      <c r="D67" s="93" t="s">
        <v>180</v>
      </c>
      <c r="E67" s="96" t="s">
        <v>210</v>
      </c>
      <c r="H67" s="93"/>
      <c r="I67" s="97"/>
      <c r="J67" s="97"/>
      <c r="K67" s="92" t="s">
        <v>209</v>
      </c>
      <c r="L67" s="92" t="s">
        <v>22</v>
      </c>
      <c r="M67" s="92" t="s">
        <v>210</v>
      </c>
      <c r="N67" s="92" t="s">
        <v>210</v>
      </c>
      <c r="O67" s="92" t="s">
        <v>22</v>
      </c>
      <c r="P67" s="92" t="s">
        <v>210</v>
      </c>
      <c r="Q67" s="92" t="s">
        <v>210</v>
      </c>
      <c r="R67" s="92" t="s">
        <v>210</v>
      </c>
      <c r="S67" s="92" t="s">
        <v>488</v>
      </c>
      <c r="W67" s="98"/>
      <c r="Y67" s="92" t="s">
        <v>489</v>
      </c>
      <c r="Z67" s="92" t="n">
        <v>50</v>
      </c>
      <c r="AB67" s="92" t="s">
        <v>243</v>
      </c>
      <c r="AC67" s="92" t="s">
        <v>213</v>
      </c>
      <c r="AD67" s="92" t="str">
        <f aca="false">IF(AC67="НЕТ","Нет",IF(AC67="С","Cex (Х)",IF(AC67="М","Cex (Д)"," ")))</f>
        <v>Cex (Д)</v>
      </c>
      <c r="AE67" s="92" t="str">
        <f aca="false">CONCATENATE(IF(AC67="Нет","",CONCATENATE(AC67,";")),IF(AD67="Нет","",AD67))</f>
        <v>М;Cex (Д)</v>
      </c>
      <c r="AF67" s="92" t="s">
        <v>22</v>
      </c>
      <c r="AG67" s="92" t="s">
        <v>490</v>
      </c>
      <c r="AH67" s="99" t="n">
        <f aca="false">102000+(B67-2)/10-2000</f>
        <v>102071</v>
      </c>
      <c r="AI67" s="94" t="n">
        <f aca="false">IF(AC67="Нет","Нет",AH67*10+2)</f>
        <v>1020712</v>
      </c>
      <c r="AJ67" s="92" t="str">
        <f aca="false">IF(AC67="М",CONCATENATE("ГАНК-4СEx (Д) для определения: ",S67),IF(AC67="С",CONCATENATE("ГАНК-4СEx (Х) для определения: ",S67),"Нет"))</f>
        <v>ГАНК-4СEx (Д) для определения: Изопропилбензол (1-метилэтил-бензол, кумол, 2-фенилпропан) (Р)</v>
      </c>
      <c r="AK67" s="92" t="s">
        <v>210</v>
      </c>
      <c r="AL67" s="94" t="n">
        <f aca="false">IF(AC67="нет","Нет",1026000+(B67-2)/10-2000)</f>
        <v>1026071</v>
      </c>
      <c r="AM67" s="92" t="str">
        <f aca="false">IF(AC67="М",CONCATENATE("ГАНК-4ФEx (Д) для определения: ",S67),IF(AC67="С",CONCATENATE("ГАНК-4ФEx (Х) для определения: ",S67),"Нет"))</f>
        <v>ГАНК-4ФEx (Д) для определения: Изопропилбензол (1-метилэтил-бензол, кумол, 2-фенилпропан) (Р)</v>
      </c>
      <c r="AN67" s="92" t="s">
        <v>22</v>
      </c>
    </row>
    <row r="68" customFormat="false" ht="21" hidden="false" customHeight="false" outlineLevel="0" collapsed="false">
      <c r="A68" s="88" t="s">
        <v>491</v>
      </c>
      <c r="B68" s="95" t="n">
        <v>20722</v>
      </c>
      <c r="C68" s="90" t="s">
        <v>480</v>
      </c>
      <c r="D68" s="93" t="s">
        <v>180</v>
      </c>
      <c r="E68" s="96" t="s">
        <v>210</v>
      </c>
      <c r="H68" s="97"/>
      <c r="J68" s="101" t="s">
        <v>492</v>
      </c>
      <c r="K68" s="92" t="s">
        <v>209</v>
      </c>
      <c r="L68" s="92" t="s">
        <v>22</v>
      </c>
      <c r="M68" s="92" t="s">
        <v>210</v>
      </c>
      <c r="N68" s="92" t="s">
        <v>210</v>
      </c>
      <c r="O68" s="92" t="s">
        <v>22</v>
      </c>
      <c r="P68" s="92" t="s">
        <v>210</v>
      </c>
      <c r="Q68" s="92" t="s">
        <v>210</v>
      </c>
      <c r="R68" s="92" t="s">
        <v>210</v>
      </c>
      <c r="S68" s="92" t="s">
        <v>493</v>
      </c>
      <c r="W68" s="98"/>
      <c r="Y68" s="92" t="s">
        <v>494</v>
      </c>
      <c r="Z68" s="92" t="n">
        <v>4</v>
      </c>
      <c r="AC68" s="92" t="s">
        <v>213</v>
      </c>
      <c r="AD68" s="92" t="str">
        <f aca="false">IF(AC68="НЕТ","Нет",IF(AC68="С","Cex (Х)",IF(AC68="М","Cex (Д)"," ")))</f>
        <v>Cex (Д)</v>
      </c>
      <c r="AE68" s="92" t="str">
        <f aca="false">CONCATENATE(IF(AC68="Нет","",CONCATENATE(AC68,";")),IF(AD68="Нет","",AD68))</f>
        <v>М;Cex (Д)</v>
      </c>
      <c r="AF68" s="92" t="s">
        <v>22</v>
      </c>
      <c r="AG68" s="92" t="s">
        <v>495</v>
      </c>
      <c r="AH68" s="99" t="n">
        <f aca="false">102000+(B68-2)/10-2000</f>
        <v>102072</v>
      </c>
      <c r="AI68" s="94" t="n">
        <f aca="false">IF(AC68="Нет","Нет",AH68*10+2)</f>
        <v>1020722</v>
      </c>
      <c r="AJ68" s="92" t="str">
        <f aca="false">IF(AC68="М",CONCATENATE("ГАНК-4СEx (Д) для определения: ",S68),IF(AC68="С",CONCATENATE("ГАНК-4СEx (Х) для определения: ",S68),"Нет"))</f>
        <v>ГАНК-4СEx (Д) для определения: Канифоль (Р)</v>
      </c>
      <c r="AK68" s="92" t="s">
        <v>210</v>
      </c>
      <c r="AL68" s="94" t="n">
        <f aca="false">IF(AC68="нет","Нет",1026000+(B68-2)/10-2000)</f>
        <v>1026072</v>
      </c>
      <c r="AM68" s="92" t="str">
        <f aca="false">IF(AC68="М",CONCATENATE("ГАНК-4ФEx (Д) для определения: ",S68),IF(AC68="С",CONCATENATE("ГАНК-4ФEx (Х) для определения: ",S68),"Нет"))</f>
        <v>ГАНК-4ФEx (Д) для определения: Канифоль (Р)</v>
      </c>
      <c r="AN68" s="92" t="s">
        <v>22</v>
      </c>
    </row>
    <row r="69" customFormat="false" ht="21" hidden="false" customHeight="false" outlineLevel="0" collapsed="false">
      <c r="A69" s="88" t="s">
        <v>496</v>
      </c>
      <c r="B69" s="95" t="n">
        <v>20732</v>
      </c>
      <c r="C69" s="90" t="s">
        <v>308</v>
      </c>
      <c r="D69" s="93" t="s">
        <v>180</v>
      </c>
      <c r="E69" s="96" t="s">
        <v>210</v>
      </c>
      <c r="H69" s="97"/>
      <c r="I69" s="98" t="s">
        <v>309</v>
      </c>
      <c r="J69" s="97"/>
      <c r="K69" s="92" t="s">
        <v>209</v>
      </c>
      <c r="L69" s="92" t="s">
        <v>22</v>
      </c>
      <c r="M69" s="92" t="s">
        <v>210</v>
      </c>
      <c r="N69" s="92" t="s">
        <v>210</v>
      </c>
      <c r="O69" s="92" t="s">
        <v>22</v>
      </c>
      <c r="P69" s="92" t="s">
        <v>210</v>
      </c>
      <c r="Q69" s="92" t="s">
        <v>210</v>
      </c>
      <c r="R69" s="92" t="s">
        <v>210</v>
      </c>
      <c r="S69" s="92" t="s">
        <v>497</v>
      </c>
      <c r="W69" s="98"/>
      <c r="Z69" s="92" t="n">
        <v>300</v>
      </c>
      <c r="AB69" s="92" t="s">
        <v>20</v>
      </c>
      <c r="AC69" s="92" t="s">
        <v>213</v>
      </c>
      <c r="AD69" s="92" t="str">
        <f aca="false">IF(AC69="НЕТ","Нет",IF(AC69="С","Cex (Х)",IF(AC69="М","Cex (Д)"," ")))</f>
        <v>Cex (Д)</v>
      </c>
      <c r="AE69" s="92" t="str">
        <f aca="false">CONCATENATE(IF(AC69="Нет","",CONCATENATE(AC69,";")),IF(AD69="Нет","",AD69))</f>
        <v>М;Cex (Д)</v>
      </c>
      <c r="AF69" s="92" t="s">
        <v>22</v>
      </c>
      <c r="AG69" s="92" t="s">
        <v>498</v>
      </c>
      <c r="AH69" s="99" t="n">
        <f aca="false">102000+(B69-2)/10-2000</f>
        <v>102073</v>
      </c>
      <c r="AI69" s="94" t="n">
        <f aca="false">IF(AC69="Нет","Нет",AH69*10+2)</f>
        <v>1020732</v>
      </c>
      <c r="AJ69" s="92" t="str">
        <f aca="false">IF(AC69="М",CONCATENATE("ГАНК-4СEx (Д) для определения: ",S69),IF(AC69="С",CONCATENATE("ГАНК-4СEx (Х) для определения: ",S69),"Нет"))</f>
        <v>ГАНК-4СEx (Д) для определения: Керосин (Р)</v>
      </c>
      <c r="AK69" s="92" t="s">
        <v>210</v>
      </c>
      <c r="AL69" s="94" t="n">
        <f aca="false">IF(AC69="нет","Нет",1026000+(B69-2)/10-2000)</f>
        <v>1026073</v>
      </c>
      <c r="AM69" s="92" t="str">
        <f aca="false">IF(AC69="М",CONCATENATE("ГАНК-4ФEx (Д) для определения: ",S69),IF(AC69="С",CONCATENATE("ГАНК-4ФEx (Х) для определения: ",S69),"Нет"))</f>
        <v>ГАНК-4ФEx (Д) для определения: Керосин (Р)</v>
      </c>
      <c r="AN69" s="92" t="s">
        <v>22</v>
      </c>
    </row>
    <row r="70" customFormat="false" ht="15" hidden="false" customHeight="true" outlineLevel="0" collapsed="false">
      <c r="A70" s="88" t="s">
        <v>499</v>
      </c>
      <c r="B70" s="95" t="n">
        <v>20743</v>
      </c>
      <c r="C70" s="90" t="s">
        <v>500</v>
      </c>
      <c r="D70" s="93" t="s">
        <v>181</v>
      </c>
      <c r="E70" s="96" t="s">
        <v>210</v>
      </c>
      <c r="H70" s="97"/>
      <c r="I70" s="97"/>
      <c r="J70" s="97" t="s">
        <v>501</v>
      </c>
      <c r="K70" s="92" t="s">
        <v>209</v>
      </c>
      <c r="L70" s="92" t="s">
        <v>22</v>
      </c>
      <c r="M70" s="92" t="s">
        <v>22</v>
      </c>
      <c r="N70" s="92" t="s">
        <v>210</v>
      </c>
      <c r="O70" s="92" t="s">
        <v>22</v>
      </c>
      <c r="P70" s="92" t="s">
        <v>22</v>
      </c>
      <c r="Q70" s="92" t="s">
        <v>210</v>
      </c>
      <c r="R70" s="92" t="s">
        <v>210</v>
      </c>
      <c r="S70" s="92" t="s">
        <v>502</v>
      </c>
      <c r="W70" s="98"/>
      <c r="Y70" s="92" t="s">
        <v>503</v>
      </c>
      <c r="Z70" s="102" t="n">
        <v>0.18</v>
      </c>
      <c r="AC70" s="92" t="s">
        <v>213</v>
      </c>
      <c r="AD70" s="92" t="str">
        <f aca="false">IF(AC70="НЕТ","Нет",IF(AC70="С","Cex (Х)",IF(AC70="М","Cex (Д)"," ")))</f>
        <v>Cex (Д)</v>
      </c>
      <c r="AE70" s="92" t="str">
        <f aca="false">CONCATENATE(IF(AC70="Нет","",CONCATENATE(AC70,";")),IF(AD70="Нет","",AD70))</f>
        <v>М;Cex (Д)</v>
      </c>
      <c r="AF70" s="92" t="s">
        <v>22</v>
      </c>
      <c r="AG70" s="103" t="s">
        <v>504</v>
      </c>
      <c r="AH70" s="99"/>
      <c r="AI70" s="94"/>
      <c r="AJ70" s="92" t="str">
        <f aca="false">IF(AC70="М",CONCATENATE("ГАНК-4СEx (Д) для определения: ",S70),IF(AC70="С",CONCATENATE("ГАНК-4СEx (Х) для определения: ",S70),"Нет"))</f>
        <v>ГАНК-4СEx (Д) для определения: Кислород (АР)</v>
      </c>
      <c r="AK70" s="92" t="s">
        <v>210</v>
      </c>
      <c r="AL70" s="94" t="n">
        <f aca="false">IF(AC70="нет","Нет",1026000+(B70-2)/10-2000)</f>
        <v>1026074.1</v>
      </c>
      <c r="AM70" s="92" t="str">
        <f aca="false">IF(AC70="М",CONCATENATE("ГАНК-4ФEx (Д) для определения: ",S70),IF(AC70="С",CONCATENATE("ГАНК-4ФEx (Х) для определения: ",S70),"Нет"))</f>
        <v>ГАНК-4ФEx (Д) для определения: Кислород (АР)</v>
      </c>
      <c r="AN70" s="92" t="s">
        <v>22</v>
      </c>
    </row>
    <row r="71" customFormat="false" ht="15" hidden="false" customHeight="true" outlineLevel="0" collapsed="false">
      <c r="A71" s="88" t="s">
        <v>505</v>
      </c>
      <c r="B71" s="95" t="n">
        <v>20752</v>
      </c>
      <c r="C71" s="90" t="s">
        <v>506</v>
      </c>
      <c r="D71" s="93" t="s">
        <v>180</v>
      </c>
      <c r="E71" s="96" t="s">
        <v>208</v>
      </c>
      <c r="H71" s="97"/>
      <c r="I71" s="97" t="s">
        <v>507</v>
      </c>
      <c r="J71" s="97"/>
      <c r="K71" s="92" t="s">
        <v>209</v>
      </c>
      <c r="L71" s="92" t="s">
        <v>22</v>
      </c>
      <c r="M71" s="92" t="s">
        <v>208</v>
      </c>
      <c r="N71" s="92" t="s">
        <v>208</v>
      </c>
      <c r="O71" s="92" t="s">
        <v>22</v>
      </c>
      <c r="P71" s="92" t="s">
        <v>208</v>
      </c>
      <c r="Q71" s="92" t="s">
        <v>208</v>
      </c>
      <c r="R71" s="92" t="s">
        <v>22</v>
      </c>
      <c r="S71" s="92" t="s">
        <v>508</v>
      </c>
      <c r="W71" s="98"/>
      <c r="Y71" s="92" t="s">
        <v>509</v>
      </c>
      <c r="Z71" s="92" t="n">
        <v>0.2</v>
      </c>
      <c r="AC71" s="92" t="s">
        <v>227</v>
      </c>
      <c r="AD71" s="92" t="str">
        <f aca="false">IF(AC71="НЕТ","Нет",IF(AC71="С","Cex (Х)",IF(AC71="М","Cex (Д)"," ")))</f>
        <v>Cex (Х)</v>
      </c>
      <c r="AE71" s="92" t="str">
        <f aca="false">CONCATENATE(IF(AC71="Нет","",CONCATENATE(AC71,";")),IF(AD71="Нет","",AD71))</f>
        <v>С;Cex (Х)</v>
      </c>
      <c r="AF71" s="92" t="s">
        <v>510</v>
      </c>
      <c r="AG71" s="92" t="s">
        <v>22</v>
      </c>
      <c r="AH71" s="99" t="n">
        <f aca="false">102000+(B71-2)/10-2000</f>
        <v>102075</v>
      </c>
      <c r="AI71" s="94" t="n">
        <f aca="false">IF(AC71="Нет","Нет",AH71*10+2)</f>
        <v>1020752</v>
      </c>
      <c r="AJ71" s="92" t="str">
        <f aca="false">IF(AC71="М",CONCATENATE("ГАНК-4СEx (Д) для определения: ",S71),IF(AC71="С",CONCATENATE("ГАНК-4СEx (Х) для определения: ",S71),"Нет"))</f>
        <v>ГАНК-4СEx (Х) для определения: Марганец в сварочном аэрозоле (с содержанием до 20 %) (Р)</v>
      </c>
      <c r="AK71" s="92" t="s">
        <v>208</v>
      </c>
      <c r="AL71" s="94" t="n">
        <f aca="false">IF(AC71="нет","Нет",1026000+(B71-2)/10-2000)</f>
        <v>1026075</v>
      </c>
      <c r="AM71" s="92" t="str">
        <f aca="false">IF(AC71="М",CONCATENATE("ГАНК-4ФEx (Д) для определения: ",S71),IF(AC71="С",CONCATENATE("ГАНК-4ФEx (Х) для определения: ",S71),"Нет"))</f>
        <v>ГАНК-4ФEx (Х) для определения: Марганец в сварочном аэрозоле (с содержанием до 20 %) (Р)</v>
      </c>
      <c r="AN71" s="92" t="s">
        <v>22</v>
      </c>
    </row>
    <row r="72" customFormat="false" ht="21" hidden="false" customHeight="false" outlineLevel="0" collapsed="false">
      <c r="A72" s="88" t="s">
        <v>511</v>
      </c>
      <c r="B72" s="95" t="n">
        <v>20762</v>
      </c>
      <c r="C72" s="90" t="s">
        <v>215</v>
      </c>
      <c r="D72" s="93" t="s">
        <v>180</v>
      </c>
      <c r="E72" s="96" t="s">
        <v>210</v>
      </c>
      <c r="H72" s="97"/>
      <c r="I72" s="98" t="s">
        <v>309</v>
      </c>
      <c r="J72" s="97"/>
      <c r="K72" s="92" t="s">
        <v>209</v>
      </c>
      <c r="L72" s="92" t="s">
        <v>22</v>
      </c>
      <c r="M72" s="92" t="s">
        <v>210</v>
      </c>
      <c r="N72" s="92" t="s">
        <v>210</v>
      </c>
      <c r="O72" s="92" t="s">
        <v>22</v>
      </c>
      <c r="P72" s="92" t="s">
        <v>210</v>
      </c>
      <c r="Q72" s="92" t="s">
        <v>210</v>
      </c>
      <c r="R72" s="92" t="s">
        <v>210</v>
      </c>
      <c r="S72" s="92" t="s">
        <v>512</v>
      </c>
      <c r="W72" s="98"/>
      <c r="Z72" s="92" t="n">
        <v>5</v>
      </c>
      <c r="AB72" s="92" t="s">
        <v>20</v>
      </c>
      <c r="AC72" s="92" t="s">
        <v>213</v>
      </c>
      <c r="AD72" s="92" t="str">
        <f aca="false">IF(AC72="НЕТ","Нет",IF(AC72="С","Cex (Х)",IF(AC72="М","Cex (Д)"," ")))</f>
        <v>Cex (Д)</v>
      </c>
      <c r="AE72" s="92" t="str">
        <f aca="false">CONCATENATE(IF(AC72="Нет","",CONCATENATE(AC72,";")),IF(AD72="Нет","",AD72))</f>
        <v>М;Cex (Д)</v>
      </c>
      <c r="AF72" s="92" t="s">
        <v>22</v>
      </c>
      <c r="AG72" s="92" t="s">
        <v>513</v>
      </c>
      <c r="AH72" s="99" t="n">
        <f aca="false">102000+(B72-2)/10-2000</f>
        <v>102076</v>
      </c>
      <c r="AI72" s="94" t="n">
        <f aca="false">IF(AC72="Нет","Нет",AH72*10+2)</f>
        <v>1020762</v>
      </c>
      <c r="AJ72" s="92" t="str">
        <f aca="false">IF(AC72="М",CONCATENATE("ГАНК-4СEx (Д) для определения: ",S72),IF(AC72="С",CONCATENATE("ГАНК-4СEx (Х) для определения: ",S72),"Нет"))</f>
        <v>ГАНК-4СEx (Д) для определения: Масло минеральное (Р)</v>
      </c>
      <c r="AK72" s="92" t="s">
        <v>210</v>
      </c>
      <c r="AL72" s="94" t="n">
        <f aca="false">IF(AC72="нет","Нет",1026000+(B72-2)/10-2000)</f>
        <v>1026076</v>
      </c>
      <c r="AM72" s="92" t="str">
        <f aca="false">IF(AC72="М",CONCATENATE("ГАНК-4ФEx (Д) для определения: ",S72),IF(AC72="С",CONCATENATE("ГАНК-4ФEx (Х) для определения: ",S72),"Нет"))</f>
        <v>ГАНК-4ФEx (Д) для определения: Масло минеральное (Р)</v>
      </c>
      <c r="AN72" s="92" t="s">
        <v>22</v>
      </c>
    </row>
    <row r="73" customFormat="false" ht="21" hidden="false" customHeight="false" outlineLevel="0" collapsed="false">
      <c r="A73" s="88" t="s">
        <v>514</v>
      </c>
      <c r="B73" s="95" t="n">
        <v>20772</v>
      </c>
      <c r="C73" s="90" t="s">
        <v>240</v>
      </c>
      <c r="D73" s="93" t="s">
        <v>180</v>
      </c>
      <c r="E73" s="96" t="s">
        <v>208</v>
      </c>
      <c r="H73" s="97"/>
      <c r="I73" s="97" t="s">
        <v>475</v>
      </c>
      <c r="J73" s="97"/>
      <c r="K73" s="92" t="s">
        <v>209</v>
      </c>
      <c r="L73" s="92" t="s">
        <v>22</v>
      </c>
      <c r="M73" s="92" t="s">
        <v>208</v>
      </c>
      <c r="N73" s="92" t="s">
        <v>208</v>
      </c>
      <c r="O73" s="92" t="s">
        <v>22</v>
      </c>
      <c r="P73" s="92" t="s">
        <v>208</v>
      </c>
      <c r="Q73" s="92" t="s">
        <v>208</v>
      </c>
      <c r="R73" s="92" t="s">
        <v>22</v>
      </c>
      <c r="S73" s="92" t="s">
        <v>515</v>
      </c>
      <c r="W73" s="98"/>
      <c r="Y73" s="92" t="s">
        <v>516</v>
      </c>
      <c r="Z73" s="92" t="n">
        <v>0.5</v>
      </c>
      <c r="AC73" s="92" t="s">
        <v>227</v>
      </c>
      <c r="AD73" s="92" t="str">
        <f aca="false">IF(AC73="НЕТ","Нет",IF(AC73="С","Cex (Х)",IF(AC73="М","Cex (Д)"," ")))</f>
        <v>Cex (Х)</v>
      </c>
      <c r="AE73" s="92" t="str">
        <f aca="false">CONCATENATE(IF(AC73="Нет","",CONCATENATE(AC73,";")),IF(AD73="Нет","",AD73))</f>
        <v>С;Cex (Х)</v>
      </c>
      <c r="AF73" s="92" t="s">
        <v>517</v>
      </c>
      <c r="AG73" s="92" t="s">
        <v>22</v>
      </c>
      <c r="AH73" s="99" t="n">
        <f aca="false">102000+(B73-2)/10-2000</f>
        <v>102077</v>
      </c>
      <c r="AI73" s="94" t="n">
        <f aca="false">IF(AC73="Нет","Нет",AH73*10+2)</f>
        <v>1020772</v>
      </c>
      <c r="AJ73" s="92" t="str">
        <f aca="false">IF(AC73="М",CONCATENATE("ГАНК-4СEx (Д) для определения: ",S73),IF(AC73="С",CONCATENATE("ГАНК-4СEx (Х) для определения: ",S73),"Нет"))</f>
        <v>ГАНК-4СEx (Х) для определения: Медь (Р)</v>
      </c>
      <c r="AK73" s="92" t="s">
        <v>208</v>
      </c>
      <c r="AL73" s="94" t="n">
        <f aca="false">IF(AC73="нет","Нет",1026000+(B73-2)/10-2000)</f>
        <v>1026077</v>
      </c>
      <c r="AM73" s="92" t="str">
        <f aca="false">IF(AC73="М",CONCATENATE("ГАНК-4ФEx (Д) для определения: ",S73),IF(AC73="С",CONCATENATE("ГАНК-4ФEx (Х) для определения: ",S73),"Нет"))</f>
        <v>ГАНК-4ФEx (Х) для определения: Медь (Р)</v>
      </c>
      <c r="AN73" s="92" t="s">
        <v>22</v>
      </c>
    </row>
    <row r="74" customFormat="false" ht="21" hidden="false" customHeight="false" outlineLevel="0" collapsed="false">
      <c r="A74" s="88" t="s">
        <v>518</v>
      </c>
      <c r="B74" s="95" t="n">
        <v>20782</v>
      </c>
      <c r="C74" s="90" t="s">
        <v>254</v>
      </c>
      <c r="D74" s="93" t="s">
        <v>180</v>
      </c>
      <c r="E74" s="96" t="s">
        <v>210</v>
      </c>
      <c r="H74" s="97"/>
      <c r="I74" s="97" t="s">
        <v>224</v>
      </c>
      <c r="J74" s="97"/>
      <c r="K74" s="92" t="s">
        <v>209</v>
      </c>
      <c r="L74" s="92" t="s">
        <v>22</v>
      </c>
      <c r="M74" s="92" t="s">
        <v>210</v>
      </c>
      <c r="N74" s="92" t="s">
        <v>210</v>
      </c>
      <c r="O74" s="92" t="s">
        <v>22</v>
      </c>
      <c r="P74" s="92" t="s">
        <v>210</v>
      </c>
      <c r="Q74" s="92" t="s">
        <v>210</v>
      </c>
      <c r="R74" s="92" t="s">
        <v>210</v>
      </c>
      <c r="S74" s="92" t="s">
        <v>519</v>
      </c>
      <c r="W74" s="98"/>
      <c r="Y74" s="92" t="s">
        <v>520</v>
      </c>
      <c r="Z74" s="92" t="n">
        <v>10</v>
      </c>
      <c r="AC74" s="92" t="s">
        <v>213</v>
      </c>
      <c r="AD74" s="92" t="str">
        <f aca="false">IF(AC74="НЕТ","Нет",IF(AC74="С","Cex (Х)",IF(AC74="М","Cex (Д)"," ")))</f>
        <v>Cex (Д)</v>
      </c>
      <c r="AE74" s="92" t="str">
        <f aca="false">CONCATENATE(IF(AC74="Нет","",CONCATENATE(AC74,";")),IF(AD74="Нет","",AD74))</f>
        <v>М;Cex (Д)</v>
      </c>
      <c r="AF74" s="92" t="s">
        <v>22</v>
      </c>
      <c r="AG74" s="92" t="s">
        <v>521</v>
      </c>
      <c r="AH74" s="99" t="n">
        <f aca="false">102000+(B74-2)/10-2000</f>
        <v>102078</v>
      </c>
      <c r="AI74" s="94" t="n">
        <f aca="false">IF(AC74="Нет","Нет",AH74*10+2)</f>
        <v>1020782</v>
      </c>
      <c r="AJ74" s="92" t="str">
        <f aca="false">IF(AC74="М",CONCATENATE("ГАНК-4СEx (Д) для определения: ",S74),IF(AC74="С",CONCATENATE("ГАНК-4СEx (Х) для определения: ",S74),"Нет"))</f>
        <v>ГАНК-4СEx (Д) для определения: Метакриловая кислота (Р)</v>
      </c>
      <c r="AK74" s="92" t="s">
        <v>210</v>
      </c>
      <c r="AL74" s="94" t="n">
        <f aca="false">IF(AC74="нет","Нет",1026000+(B74-2)/10-2000)</f>
        <v>1026078</v>
      </c>
      <c r="AM74" s="92" t="str">
        <f aca="false">IF(AC74="М",CONCATENATE("ГАНК-4ФEx (Д) для определения: ",S74),IF(AC74="С",CONCATENATE("ГАНК-4ФEx (Х) для определения: ",S74),"Нет"))</f>
        <v>ГАНК-4ФEx (Д) для определения: Метакриловая кислота (Р)</v>
      </c>
      <c r="AN74" s="92" t="s">
        <v>22</v>
      </c>
    </row>
    <row r="75" customFormat="false" ht="21" hidden="false" customHeight="false" outlineLevel="0" collapsed="false">
      <c r="A75" s="88" t="s">
        <v>522</v>
      </c>
      <c r="B75" s="95" t="n">
        <v>20792</v>
      </c>
      <c r="C75" s="90" t="s">
        <v>351</v>
      </c>
      <c r="D75" s="93" t="s">
        <v>180</v>
      </c>
      <c r="E75" s="96" t="s">
        <v>210</v>
      </c>
      <c r="H75" s="97"/>
      <c r="I75" s="97" t="s">
        <v>309</v>
      </c>
      <c r="J75" s="97"/>
      <c r="K75" s="92" t="s">
        <v>209</v>
      </c>
      <c r="L75" s="92" t="s">
        <v>22</v>
      </c>
      <c r="M75" s="92" t="s">
        <v>210</v>
      </c>
      <c r="N75" s="92" t="s">
        <v>210</v>
      </c>
      <c r="O75" s="92" t="s">
        <v>22</v>
      </c>
      <c r="P75" s="92" t="s">
        <v>210</v>
      </c>
      <c r="Q75" s="92" t="s">
        <v>210</v>
      </c>
      <c r="R75" s="92" t="s">
        <v>210</v>
      </c>
      <c r="S75" s="92" t="s">
        <v>523</v>
      </c>
      <c r="W75" s="98"/>
      <c r="Y75" s="92" t="s">
        <v>524</v>
      </c>
      <c r="Z75" s="92" t="n">
        <v>7000</v>
      </c>
      <c r="AB75" s="92" t="s">
        <v>20</v>
      </c>
      <c r="AC75" s="92" t="s">
        <v>213</v>
      </c>
      <c r="AD75" s="92" t="str">
        <f aca="false">IF(AC75="НЕТ","Нет",IF(AC75="С","Cex (Х)",IF(AC75="М","Cex (Д)"," ")))</f>
        <v>Cex (Д)</v>
      </c>
      <c r="AE75" s="92" t="str">
        <f aca="false">CONCATENATE(IF(AC75="Нет","",CONCATENATE(AC75,";")),IF(AD75="Нет","",AD75))</f>
        <v>М;Cex (Д)</v>
      </c>
      <c r="AF75" s="92" t="s">
        <v>22</v>
      </c>
      <c r="AG75" s="92" t="s">
        <v>525</v>
      </c>
      <c r="AH75" s="99" t="n">
        <f aca="false">102000+(B75-2)/10-2000</f>
        <v>102079</v>
      </c>
      <c r="AI75" s="94" t="n">
        <f aca="false">IF(AC75="Нет","Нет",AH75*10+2)</f>
        <v>1020792</v>
      </c>
      <c r="AJ75" s="92" t="str">
        <f aca="false">IF(AC75="М",CONCATENATE("ГАНК-4СEx (Д) для определения: ",S75),IF(AC75="С",CONCATENATE("ГАНК-4СEx (Х) для определения: ",S75),"Нет"))</f>
        <v>ГАНК-4СEx (Д) для определения: Метан (Р)</v>
      </c>
      <c r="AK75" s="92" t="s">
        <v>210</v>
      </c>
      <c r="AL75" s="94" t="n">
        <f aca="false">IF(AC75="нет","Нет",1026000+(B75-2)/10-2000)</f>
        <v>1026079</v>
      </c>
      <c r="AM75" s="92" t="str">
        <f aca="false">IF(AC75="М",CONCATENATE("ГАНК-4ФEx (Д) для определения: ",S75),IF(AC75="С",CONCATENATE("ГАНК-4ФEx (Х) для определения: ",S75),"Нет"))</f>
        <v>ГАНК-4ФEx (Д) для определения: Метан (Р)</v>
      </c>
      <c r="AN75" s="92" t="s">
        <v>22</v>
      </c>
    </row>
    <row r="76" customFormat="false" ht="21" hidden="false" customHeight="false" outlineLevel="0" collapsed="false">
      <c r="A76" s="88" t="s">
        <v>526</v>
      </c>
      <c r="B76" s="95" t="n">
        <v>20802</v>
      </c>
      <c r="C76" s="90" t="s">
        <v>229</v>
      </c>
      <c r="D76" s="93" t="s">
        <v>180</v>
      </c>
      <c r="E76" s="96" t="s">
        <v>208</v>
      </c>
      <c r="H76" s="97"/>
      <c r="I76" s="97"/>
      <c r="J76" s="97"/>
      <c r="K76" s="92" t="s">
        <v>209</v>
      </c>
      <c r="L76" s="92" t="s">
        <v>22</v>
      </c>
      <c r="M76" s="92" t="s">
        <v>208</v>
      </c>
      <c r="N76" s="92" t="s">
        <v>208</v>
      </c>
      <c r="O76" s="92" t="s">
        <v>22</v>
      </c>
      <c r="P76" s="92" t="s">
        <v>208</v>
      </c>
      <c r="Q76" s="92" t="s">
        <v>208</v>
      </c>
      <c r="R76" s="92" t="s">
        <v>210</v>
      </c>
      <c r="S76" s="92" t="s">
        <v>527</v>
      </c>
      <c r="W76" s="98"/>
      <c r="Y76" s="92" t="s">
        <v>528</v>
      </c>
      <c r="Z76" s="92" t="n">
        <v>1</v>
      </c>
      <c r="AB76" s="92" t="s">
        <v>243</v>
      </c>
      <c r="AC76" s="92" t="s">
        <v>213</v>
      </c>
      <c r="AD76" s="92" t="str">
        <f aca="false">IF(AC76="НЕТ","Нет",IF(AC76="С","Cex (Х)",IF(AC76="М","Cex (Д)"," ")))</f>
        <v>Cex (Д)</v>
      </c>
      <c r="AE76" s="92" t="str">
        <f aca="false">CONCATENATE(IF(AC76="Нет","",CONCATENATE(AC76,";")),IF(AD76="Нет","",AD76))</f>
        <v>М;Cex (Д)</v>
      </c>
      <c r="AF76" s="92" t="s">
        <v>22</v>
      </c>
      <c r="AG76" s="92" t="s">
        <v>529</v>
      </c>
      <c r="AH76" s="99" t="n">
        <f aca="false">102000+(B76-2)/10-2000</f>
        <v>102080</v>
      </c>
      <c r="AI76" s="94" t="n">
        <f aca="false">IF(AC76="Нет","Нет",AH76*10+2)</f>
        <v>1020802</v>
      </c>
      <c r="AJ76" s="92" t="str">
        <f aca="false">IF(AC76="М",CONCATENATE("ГАНК-4СEx (Д) для определения: ",S76),IF(AC76="С",CONCATENATE("ГАНК-4СEx (Х) для определения: ",S76),"Нет"))</f>
        <v>ГАНК-4СEx (Д) для определения: Кислота муравьиная (метановая кислота) (Р)</v>
      </c>
      <c r="AK76" s="92" t="s">
        <v>210</v>
      </c>
      <c r="AL76" s="94" t="n">
        <f aca="false">IF(AC76="нет","Нет",1026000+(B76-2)/10-2000)</f>
        <v>1026080</v>
      </c>
      <c r="AM76" s="92" t="str">
        <f aca="false">IF(AC76="М",CONCATENATE("ГАНК-4ФEx (Д) для определения: ",S76),IF(AC76="С",CONCATENATE("ГАНК-4ФEx (Х) для определения: ",S76),"Нет"))</f>
        <v>ГАНК-4ФEx (Д) для определения: Кислота муравьиная (метановая кислота) (Р)</v>
      </c>
      <c r="AN76" s="92" t="s">
        <v>20</v>
      </c>
    </row>
    <row r="77" customFormat="false" ht="21" hidden="false" customHeight="false" outlineLevel="0" collapsed="false">
      <c r="A77" s="88" t="s">
        <v>530</v>
      </c>
      <c r="B77" s="95" t="n">
        <v>20812</v>
      </c>
      <c r="C77" s="90" t="s">
        <v>215</v>
      </c>
      <c r="D77" s="93" t="s">
        <v>180</v>
      </c>
      <c r="E77" s="96" t="s">
        <v>210</v>
      </c>
      <c r="H77" s="97"/>
      <c r="I77" s="97"/>
      <c r="J77" s="97"/>
      <c r="K77" s="92" t="s">
        <v>209</v>
      </c>
      <c r="L77" s="92" t="s">
        <v>22</v>
      </c>
      <c r="M77" s="92" t="s">
        <v>210</v>
      </c>
      <c r="N77" s="92" t="s">
        <v>210</v>
      </c>
      <c r="O77" s="92" t="s">
        <v>22</v>
      </c>
      <c r="P77" s="92" t="s">
        <v>210</v>
      </c>
      <c r="Q77" s="92" t="s">
        <v>210</v>
      </c>
      <c r="R77" s="92" t="s">
        <v>210</v>
      </c>
      <c r="S77" s="92" t="s">
        <v>531</v>
      </c>
      <c r="W77" s="98"/>
      <c r="Y77" s="92" t="s">
        <v>532</v>
      </c>
      <c r="Z77" s="92" t="n">
        <v>5</v>
      </c>
      <c r="AB77" s="92" t="s">
        <v>243</v>
      </c>
      <c r="AC77" s="92" t="s">
        <v>213</v>
      </c>
      <c r="AD77" s="92" t="str">
        <f aca="false">IF(AC77="НЕТ","Нет",IF(AC77="С","Cex (Х)",IF(AC77="М","Cex (Д)"," ")))</f>
        <v>Cex (Д)</v>
      </c>
      <c r="AE77" s="92" t="str">
        <f aca="false">CONCATENATE(IF(AC77="Нет","",CONCATENATE(AC77,";")),IF(AD77="Нет","",AD77))</f>
        <v>М;Cex (Д)</v>
      </c>
      <c r="AF77" s="92" t="s">
        <v>22</v>
      </c>
      <c r="AG77" s="92" t="s">
        <v>533</v>
      </c>
      <c r="AH77" s="99" t="n">
        <f aca="false">102000+(B77-2)/10-2000</f>
        <v>102081</v>
      </c>
      <c r="AI77" s="94" t="n">
        <f aca="false">IF(AC77="Нет","Нет",AH77*10+2)</f>
        <v>1020812</v>
      </c>
      <c r="AJ77" s="92" t="str">
        <f aca="false">IF(AC77="М",CONCATENATE("ГАНК-4СEx (Д) для определения: ",S77),IF(AC77="С",CONCATENATE("ГАНК-4СEx (Х) для определения: ",S77),"Нет"))</f>
        <v>ГАНК-4СEx (Д) для определения: Метанол (метиловый спирт) (Р)</v>
      </c>
      <c r="AK77" s="92" t="s">
        <v>210</v>
      </c>
      <c r="AL77" s="94" t="n">
        <f aca="false">IF(AC77="нет","Нет",1026000+(B77-2)/10-2000)</f>
        <v>1026081</v>
      </c>
      <c r="AM77" s="92" t="str">
        <f aca="false">IF(AC77="М",CONCATENATE("ГАНК-4ФEx (Д) для определения: ",S77),IF(AC77="С",CONCATENATE("ГАНК-4ФEx (Х) для определения: ",S77),"Нет"))</f>
        <v>ГАНК-4ФEx (Д) для определения: Метанол (метиловый спирт) (Р)</v>
      </c>
      <c r="AN77" s="92" t="s">
        <v>22</v>
      </c>
    </row>
    <row r="78" customFormat="false" ht="21" hidden="false" customHeight="false" outlineLevel="0" collapsed="false">
      <c r="A78" s="88" t="s">
        <v>534</v>
      </c>
      <c r="B78" s="95" t="n">
        <v>20822</v>
      </c>
      <c r="C78" s="90" t="s">
        <v>535</v>
      </c>
      <c r="D78" s="93" t="s">
        <v>180</v>
      </c>
      <c r="E78" s="96" t="s">
        <v>208</v>
      </c>
      <c r="H78" s="97"/>
      <c r="I78" s="97"/>
      <c r="J78" s="97"/>
      <c r="K78" s="92" t="s">
        <v>209</v>
      </c>
      <c r="L78" s="92" t="s">
        <v>22</v>
      </c>
      <c r="M78" s="92" t="s">
        <v>208</v>
      </c>
      <c r="N78" s="92" t="s">
        <v>208</v>
      </c>
      <c r="O78" s="92" t="s">
        <v>22</v>
      </c>
      <c r="P78" s="92" t="s">
        <v>208</v>
      </c>
      <c r="Q78" s="92" t="s">
        <v>208</v>
      </c>
      <c r="R78" s="92" t="s">
        <v>210</v>
      </c>
      <c r="S78" s="92" t="s">
        <v>536</v>
      </c>
      <c r="W78" s="98"/>
      <c r="Y78" s="92" t="s">
        <v>537</v>
      </c>
      <c r="Z78" s="92" t="n">
        <v>0.8</v>
      </c>
      <c r="AB78" s="92" t="s">
        <v>20</v>
      </c>
      <c r="AC78" s="92" t="s">
        <v>213</v>
      </c>
      <c r="AD78" s="92" t="str">
        <f aca="false">IF(AC78="НЕТ","Нет",IF(AC78="С","Cex (Х)",IF(AC78="М","Cex (Д)"," ")))</f>
        <v>Cex (Д)</v>
      </c>
      <c r="AE78" s="92" t="str">
        <f aca="false">CONCATENATE(IF(AC78="Нет","",CONCATENATE(AC78,";")),IF(AD78="Нет","",AD78))</f>
        <v>М;Cex (Д)</v>
      </c>
      <c r="AF78" s="92" t="s">
        <v>22</v>
      </c>
      <c r="AG78" s="92" t="s">
        <v>538</v>
      </c>
      <c r="AH78" s="99" t="n">
        <f aca="false">102000+(B78-2)/10-2000</f>
        <v>102082</v>
      </c>
      <c r="AI78" s="94" t="n">
        <f aca="false">IF(AC78="Нет","Нет",AH78*10+2)</f>
        <v>1020822</v>
      </c>
      <c r="AJ78" s="92" t="str">
        <f aca="false">IF(AC78="М",CONCATENATE("ГАНК-4СEx (Д) для определения: ",S78),IF(AC78="С",CONCATENATE("ГАНК-4СEx (Х) для определения: ",S78),"Нет"))</f>
        <v>ГАНК-4СEx (Д) для определения: Метантиол (метилмеркаптан) (Р)</v>
      </c>
      <c r="AK78" s="92" t="s">
        <v>210</v>
      </c>
      <c r="AL78" s="94" t="n">
        <f aca="false">IF(AC78="нет","Нет",1026000+(B78-2)/10-2000)</f>
        <v>1026082</v>
      </c>
      <c r="AM78" s="92" t="str">
        <f aca="false">IF(AC78="М",CONCATENATE("ГАНК-4ФEx (Д) для определения: ",S78),IF(AC78="С",CONCATENATE("ГАНК-4ФEx (Х) для определения: ",S78),"Нет"))</f>
        <v>ГАНК-4ФEx (Д) для определения: Метантиол (метилмеркаптан) (Р)</v>
      </c>
      <c r="AN78" s="92" t="s">
        <v>22</v>
      </c>
    </row>
    <row r="79" customFormat="false" ht="21" hidden="false" customHeight="false" outlineLevel="0" collapsed="false">
      <c r="A79" s="88" t="s">
        <v>539</v>
      </c>
      <c r="B79" s="95" t="n">
        <v>20832</v>
      </c>
      <c r="C79" s="90" t="s">
        <v>535</v>
      </c>
      <c r="D79" s="93" t="s">
        <v>180</v>
      </c>
      <c r="E79" s="96" t="s">
        <v>208</v>
      </c>
      <c r="H79" s="97"/>
      <c r="I79" s="97" t="s">
        <v>235</v>
      </c>
      <c r="J79" s="97"/>
      <c r="K79" s="92" t="s">
        <v>209</v>
      </c>
      <c r="L79" s="92" t="s">
        <v>22</v>
      </c>
      <c r="M79" s="92" t="s">
        <v>208</v>
      </c>
      <c r="N79" s="92" t="s">
        <v>208</v>
      </c>
      <c r="O79" s="92" t="s">
        <v>22</v>
      </c>
      <c r="P79" s="92" t="s">
        <v>208</v>
      </c>
      <c r="Q79" s="92" t="s">
        <v>208</v>
      </c>
      <c r="R79" s="92" t="s">
        <v>210</v>
      </c>
      <c r="S79" s="92" t="s">
        <v>540</v>
      </c>
      <c r="W79" s="98"/>
      <c r="Y79" s="92" t="s">
        <v>541</v>
      </c>
      <c r="Z79" s="92" t="n">
        <v>0.8</v>
      </c>
      <c r="AC79" s="92" t="s">
        <v>213</v>
      </c>
      <c r="AD79" s="92" t="str">
        <f aca="false">IF(AC79="НЕТ","Нет",IF(AC79="С","Cex (Х)",IF(AC79="М","Cex (Д)"," ")))</f>
        <v>Cex (Д)</v>
      </c>
      <c r="AE79" s="92" t="str">
        <f aca="false">CONCATENATE(IF(AC79="Нет","",CONCATENATE(AC79,";")),IF(AD79="Нет","",AD79))</f>
        <v>М;Cex (Д)</v>
      </c>
      <c r="AF79" s="92" t="s">
        <v>22</v>
      </c>
      <c r="AG79" s="92" t="s">
        <v>542</v>
      </c>
      <c r="AH79" s="99" t="n">
        <f aca="false">102000+(B79-2)/10-2000</f>
        <v>102083</v>
      </c>
      <c r="AI79" s="94" t="n">
        <f aca="false">IF(AC79="Нет","Нет",AH79*10+2)</f>
        <v>1020832</v>
      </c>
      <c r="AJ79" s="92" t="str">
        <f aca="false">IF(AC79="М",CONCATENATE("ГАНК-4СEx (Д) для определения: ",S79),IF(AC79="С",CONCATENATE("ГАНК-4СEx (Х) для определения: ",S79),"Нет"))</f>
        <v>ГАНК-4СEx (Д) для определения: Меркаптаны (Р)</v>
      </c>
      <c r="AK79" s="92" t="s">
        <v>210</v>
      </c>
      <c r="AL79" s="94" t="n">
        <f aca="false">IF(AC79="нет","Нет",1026000+(B79-2)/10-2000)</f>
        <v>1026083</v>
      </c>
      <c r="AM79" s="92" t="str">
        <f aca="false">IF(AC79="М",CONCATENATE("ГАНК-4ФEx (Д) для определения: ",S79),IF(AC79="С",CONCATENATE("ГАНК-4ФEx (Х) для определения: ",S79),"Нет"))</f>
        <v>ГАНК-4ФEx (Д) для определения: Меркаптаны (Р)</v>
      </c>
      <c r="AN79" s="92" t="s">
        <v>22</v>
      </c>
    </row>
    <row r="80" customFormat="false" ht="21" hidden="false" customHeight="false" outlineLevel="0" collapsed="false">
      <c r="A80" s="88" t="s">
        <v>543</v>
      </c>
      <c r="B80" s="95" t="n">
        <v>20842</v>
      </c>
      <c r="C80" s="90" t="s">
        <v>544</v>
      </c>
      <c r="D80" s="93" t="s">
        <v>180</v>
      </c>
      <c r="E80" s="96" t="s">
        <v>210</v>
      </c>
      <c r="H80" s="97"/>
      <c r="I80" s="93" t="s">
        <v>268</v>
      </c>
      <c r="J80" s="97"/>
      <c r="K80" s="92" t="s">
        <v>209</v>
      </c>
      <c r="L80" s="92" t="s">
        <v>22</v>
      </c>
      <c r="M80" s="92" t="s">
        <v>210</v>
      </c>
      <c r="N80" s="92" t="s">
        <v>210</v>
      </c>
      <c r="O80" s="92" t="s">
        <v>22</v>
      </c>
      <c r="P80" s="92" t="s">
        <v>210</v>
      </c>
      <c r="Q80" s="92" t="s">
        <v>210</v>
      </c>
      <c r="R80" s="92" t="s">
        <v>210</v>
      </c>
      <c r="S80" s="92" t="s">
        <v>545</v>
      </c>
      <c r="W80" s="98"/>
      <c r="Y80" s="92" t="s">
        <v>546</v>
      </c>
      <c r="Z80" s="92" t="n">
        <v>40</v>
      </c>
      <c r="AC80" s="92" t="s">
        <v>213</v>
      </c>
      <c r="AD80" s="92" t="str">
        <f aca="false">IF(AC80="НЕТ","Нет",IF(AC80="С","Cex (Х)",IF(AC80="М","Cex (Д)"," ")))</f>
        <v>Cex (Д)</v>
      </c>
      <c r="AE80" s="92" t="str">
        <f aca="false">CONCATENATE(IF(AC80="Нет","",CONCATENATE(AC80,";")),IF(AD80="Нет","",AD80))</f>
        <v>М;Cex (Д)</v>
      </c>
      <c r="AF80" s="92" t="s">
        <v>22</v>
      </c>
      <c r="AG80" s="92" t="s">
        <v>547</v>
      </c>
      <c r="AH80" s="99"/>
      <c r="AI80" s="94"/>
      <c r="AJ80" s="92" t="str">
        <f aca="false">IF(AC80="М",CONCATENATE("ГАНК-4СEx (Д) для определения: ",S80),IF(AC80="С",CONCATENATE("ГАНК-4СEx (Х) для определения: ",S80),"Нет"))</f>
        <v>ГАНК-4СEx (Д) для определения: Изопрен (Р)</v>
      </c>
      <c r="AK80" s="92" t="s">
        <v>210</v>
      </c>
      <c r="AL80" s="94" t="n">
        <f aca="false">IF(AC80="нет","Нет",1026000+(B80-2)/10-2000)</f>
        <v>1026084</v>
      </c>
      <c r="AM80" s="92" t="str">
        <f aca="false">IF(AC80="М",CONCATENATE("ГАНК-4ФEx (Д) для определения: ",S80),IF(AC80="С",CONCATENATE("ГАНК-4ФEx (Х) для определения: ",S80),"Нет"))</f>
        <v>ГАНК-4ФEx (Д) для определения: Изопрен (Р)</v>
      </c>
      <c r="AN80" s="92" t="s">
        <v>22</v>
      </c>
    </row>
    <row r="81" customFormat="false" ht="23.85" hidden="false" customHeight="false" outlineLevel="0" collapsed="false">
      <c r="A81" s="88" t="s">
        <v>548</v>
      </c>
      <c r="B81" s="95" t="n">
        <v>20852</v>
      </c>
      <c r="C81" s="90" t="s">
        <v>215</v>
      </c>
      <c r="D81" s="93" t="s">
        <v>180</v>
      </c>
      <c r="E81" s="96" t="s">
        <v>210</v>
      </c>
      <c r="H81" s="97"/>
      <c r="I81" s="97" t="s">
        <v>263</v>
      </c>
      <c r="J81" s="97"/>
      <c r="K81" s="92" t="s">
        <v>209</v>
      </c>
      <c r="L81" s="92" t="s">
        <v>22</v>
      </c>
      <c r="M81" s="92" t="s">
        <v>210</v>
      </c>
      <c r="N81" s="92" t="s">
        <v>210</v>
      </c>
      <c r="O81" s="92" t="s">
        <v>22</v>
      </c>
      <c r="P81" s="92" t="s">
        <v>210</v>
      </c>
      <c r="Q81" s="92" t="s">
        <v>210</v>
      </c>
      <c r="R81" s="92" t="s">
        <v>210</v>
      </c>
      <c r="S81" s="103" t="s">
        <v>549</v>
      </c>
      <c r="W81" s="98"/>
      <c r="Y81" s="92" t="s">
        <v>520</v>
      </c>
      <c r="Z81" s="92" t="n">
        <v>5</v>
      </c>
      <c r="AC81" s="92" t="s">
        <v>213</v>
      </c>
      <c r="AD81" s="92" t="str">
        <f aca="false">IF(AC81="НЕТ","Нет",IF(AC81="С","Cex (Х)",IF(AC81="М","Cex (Д)"," ")))</f>
        <v>Cex (Д)</v>
      </c>
      <c r="AE81" s="92" t="str">
        <f aca="false">CONCATENATE(IF(AC81="Нет","",CONCATENATE(AC81,";")),IF(AD81="Нет","",AD81))</f>
        <v>М;Cex (Д)</v>
      </c>
      <c r="AF81" s="92" t="s">
        <v>22</v>
      </c>
      <c r="AG81" s="103" t="s">
        <v>550</v>
      </c>
      <c r="AH81" s="99" t="n">
        <f aca="false">102000+(B81-2)/10-2000</f>
        <v>102085</v>
      </c>
      <c r="AI81" s="94" t="n">
        <f aca="false">IF(AC81="Нет","Нет",AH81*10+2)</f>
        <v>1020852</v>
      </c>
      <c r="AJ81" s="92" t="str">
        <f aca="false">IF(AC81="М",CONCATENATE("ГАНК-4СEx (Д) для определения: ",S81),IF(AC81="С",CONCATENATE("ГАНК-4СEx (Х) для определения: ",S81),"Нет"))</f>
        <v>ГАНК-4СEx (Д) для определения: Метилакрилат (метилпроп-2-
еноат) (Р)</v>
      </c>
      <c r="AK81" s="92" t="s">
        <v>210</v>
      </c>
      <c r="AL81" s="94" t="n">
        <f aca="false">IF(AC81="нет","Нет",1026000+(B81-2)/10-2000)</f>
        <v>1026085</v>
      </c>
      <c r="AM81" s="92" t="str">
        <f aca="false">IF(AC81="М",CONCATENATE("ГАНК-4ФEx (Д) для определения: ",S81),IF(AC81="С",CONCATENATE("ГАНК-4ФEx (Х) для определения: ",S81),"Нет"))</f>
        <v>ГАНК-4ФEx (Д) для определения: Метилакрилат (метилпроп-2-
еноат) (Р)</v>
      </c>
      <c r="AN81" s="92" t="s">
        <v>22</v>
      </c>
    </row>
    <row r="82" customFormat="false" ht="21" hidden="false" customHeight="false" outlineLevel="0" collapsed="false">
      <c r="A82" s="88" t="s">
        <v>551</v>
      </c>
      <c r="B82" s="95" t="n">
        <v>20862</v>
      </c>
      <c r="C82" s="90" t="s">
        <v>254</v>
      </c>
      <c r="D82" s="93" t="s">
        <v>180</v>
      </c>
      <c r="E82" s="96" t="s">
        <v>210</v>
      </c>
      <c r="H82" s="97"/>
      <c r="I82" s="97"/>
      <c r="J82" s="97"/>
      <c r="K82" s="92" t="s">
        <v>209</v>
      </c>
      <c r="L82" s="92" t="s">
        <v>22</v>
      </c>
      <c r="M82" s="92" t="s">
        <v>210</v>
      </c>
      <c r="N82" s="92" t="s">
        <v>210</v>
      </c>
      <c r="O82" s="92" t="s">
        <v>22</v>
      </c>
      <c r="P82" s="92" t="s">
        <v>210</v>
      </c>
      <c r="Q82" s="92" t="s">
        <v>210</v>
      </c>
      <c r="R82" s="92" t="s">
        <v>210</v>
      </c>
      <c r="S82" s="92" t="s">
        <v>552</v>
      </c>
      <c r="W82" s="98"/>
      <c r="Y82" s="92" t="s">
        <v>553</v>
      </c>
      <c r="Z82" s="92" t="n">
        <v>10</v>
      </c>
      <c r="AB82" s="92" t="s">
        <v>243</v>
      </c>
      <c r="AC82" s="92" t="s">
        <v>213</v>
      </c>
      <c r="AD82" s="92" t="str">
        <f aca="false">IF(AC82="НЕТ","Нет",IF(AC82="С","Cex (Х)",IF(AC82="М","Cex (Д)"," ")))</f>
        <v>Cex (Д)</v>
      </c>
      <c r="AE82" s="92" t="str">
        <f aca="false">CONCATENATE(IF(AC82="Нет","",CONCATENATE(AC82,";")),IF(AD82="Нет","",AD82))</f>
        <v>М;Cex (Д)</v>
      </c>
      <c r="AF82" s="92" t="s">
        <v>22</v>
      </c>
      <c r="AG82" s="92" t="s">
        <v>554</v>
      </c>
      <c r="AH82" s="99" t="n">
        <f aca="false">102000+(B82-2)/10-2000</f>
        <v>102086</v>
      </c>
      <c r="AI82" s="94" t="n">
        <f aca="false">IF(AC82="Нет","Нет",AH82*10+2)</f>
        <v>1020862</v>
      </c>
      <c r="AJ82" s="92" t="str">
        <f aca="false">IF(AC82="М",CONCATENATE("ГАНК-4СEx (Д) для определения: ",S82),IF(AC82="С",CONCATENATE("ГАНК-4СEx (Х) для определения: ",S82),"Нет"))</f>
        <v>ГАНК-4СEx (Д) для определения: Метил-2-метилпроп-2-еноат (Метилметакрилат, метиловый эфир метакриловой кислоты) (Р)</v>
      </c>
      <c r="AK82" s="92" t="s">
        <v>210</v>
      </c>
      <c r="AL82" s="94" t="n">
        <f aca="false">IF(AC82="нет","Нет",1026000+(B82-2)/10-2000)</f>
        <v>1026086</v>
      </c>
      <c r="AM82" s="92" t="str">
        <f aca="false">IF(AC82="М",CONCATENATE("ГАНК-4ФEx (Д) для определения: ",S82),IF(AC82="С",CONCATENATE("ГАНК-4ФEx (Х) для определения: ",S82),"Нет"))</f>
        <v>ГАНК-4ФEx (Д) для определения: Метил-2-метилпроп-2-еноат (Метилметакрилат, метиловый эфир метакриловой кислоты) (Р)</v>
      </c>
      <c r="AN82" s="92" t="s">
        <v>22</v>
      </c>
    </row>
    <row r="83" customFormat="false" ht="21" hidden="false" customHeight="false" outlineLevel="0" collapsed="false">
      <c r="A83" s="88" t="s">
        <v>555</v>
      </c>
      <c r="B83" s="95" t="n">
        <v>20872</v>
      </c>
      <c r="C83" s="90" t="s">
        <v>273</v>
      </c>
      <c r="D83" s="93" t="s">
        <v>180</v>
      </c>
      <c r="E83" s="96" t="s">
        <v>210</v>
      </c>
      <c r="H83" s="97"/>
      <c r="I83" s="93" t="s">
        <v>268</v>
      </c>
      <c r="J83" s="97"/>
      <c r="K83" s="92" t="s">
        <v>209</v>
      </c>
      <c r="L83" s="92" t="s">
        <v>22</v>
      </c>
      <c r="M83" s="92" t="s">
        <v>210</v>
      </c>
      <c r="N83" s="92" t="s">
        <v>210</v>
      </c>
      <c r="O83" s="92" t="s">
        <v>22</v>
      </c>
      <c r="P83" s="92" t="s">
        <v>210</v>
      </c>
      <c r="Q83" s="92" t="s">
        <v>210</v>
      </c>
      <c r="R83" s="92" t="s">
        <v>210</v>
      </c>
      <c r="S83" s="92" t="s">
        <v>556</v>
      </c>
      <c r="W83" s="98"/>
      <c r="Y83" s="92" t="s">
        <v>557</v>
      </c>
      <c r="Z83" s="92" t="n">
        <v>100</v>
      </c>
      <c r="AC83" s="92" t="s">
        <v>213</v>
      </c>
      <c r="AD83" s="92" t="str">
        <f aca="false">IF(AC83="НЕТ","Нет",IF(AC83="С","Cex (Х)",IF(AC83="М","Cex (Д)"," ")))</f>
        <v>Cex (Д)</v>
      </c>
      <c r="AE83" s="92" t="str">
        <f aca="false">CONCATENATE(IF(AC83="Нет","",CONCATENATE(AC83,";")),IF(AD83="Нет","",AD83))</f>
        <v>М;Cex (Д)</v>
      </c>
      <c r="AF83" s="92" t="s">
        <v>22</v>
      </c>
      <c r="AG83" s="92" t="s">
        <v>558</v>
      </c>
      <c r="AH83" s="99" t="n">
        <f aca="false">102000+(B83-2)/10-2000</f>
        <v>102087</v>
      </c>
      <c r="AI83" s="94" t="n">
        <f aca="false">IF(AC83="Нет","Нет",AH83*10+2)</f>
        <v>1020872</v>
      </c>
      <c r="AJ83" s="92" t="str">
        <f aca="false">IF(AC83="М",CONCATENATE("ГАНК-4СEx (Д) для определения: ",S83),IF(AC83="С",CONCATENATE("ГАНК-4СEx (Х) для определения: ",S83),"Нет"))</f>
        <v>ГАНК-4СEx (Д) для определения: Метилацетат (Р)</v>
      </c>
      <c r="AK83" s="92" t="s">
        <v>210</v>
      </c>
      <c r="AL83" s="94" t="n">
        <f aca="false">IF(AC83="нет","Нет",1026000+(B83-2)/10-2000)</f>
        <v>1026087</v>
      </c>
      <c r="AM83" s="92" t="str">
        <f aca="false">IF(AC83="М",CONCATENATE("ГАНК-4ФEx (Д) для определения: ",S83),IF(AC83="С",CONCATENATE("ГАНК-4ФEx (Х) для определения: ",S83),"Нет"))</f>
        <v>ГАНК-4ФEx (Д) для определения: Метилацетат (Р)</v>
      </c>
      <c r="AN83" s="92" t="s">
        <v>22</v>
      </c>
    </row>
    <row r="84" customFormat="false" ht="21" hidden="false" customHeight="false" outlineLevel="0" collapsed="false">
      <c r="A84" s="88" t="s">
        <v>559</v>
      </c>
      <c r="B84" s="95" t="n">
        <v>20882</v>
      </c>
      <c r="C84" s="90" t="s">
        <v>259</v>
      </c>
      <c r="D84" s="93" t="s">
        <v>180</v>
      </c>
      <c r="E84" s="96" t="s">
        <v>210</v>
      </c>
      <c r="H84" s="97"/>
      <c r="I84" s="97"/>
      <c r="J84" s="97"/>
      <c r="K84" s="92" t="s">
        <v>209</v>
      </c>
      <c r="L84" s="92" t="s">
        <v>22</v>
      </c>
      <c r="M84" s="92" t="s">
        <v>210</v>
      </c>
      <c r="N84" s="92" t="s">
        <v>210</v>
      </c>
      <c r="O84" s="92" t="s">
        <v>22</v>
      </c>
      <c r="P84" s="92" t="s">
        <v>210</v>
      </c>
      <c r="Q84" s="92" t="s">
        <v>210</v>
      </c>
      <c r="R84" s="92" t="s">
        <v>210</v>
      </c>
      <c r="S84" s="92" t="s">
        <v>560</v>
      </c>
      <c r="W84" s="98"/>
      <c r="Y84" s="92" t="s">
        <v>561</v>
      </c>
      <c r="Z84" s="92" t="n">
        <v>50</v>
      </c>
      <c r="AB84" s="92" t="s">
        <v>20</v>
      </c>
      <c r="AC84" s="92" t="s">
        <v>213</v>
      </c>
      <c r="AD84" s="92" t="str">
        <f aca="false">IF(AC84="НЕТ","Нет",IF(AC84="С","Cex (Х)",IF(AC84="М","Cex (Д)"," ")))</f>
        <v>Cex (Д)</v>
      </c>
      <c r="AE84" s="92" t="str">
        <f aca="false">CONCATENATE(IF(AC84="Нет","",CONCATENATE(AC84,";")),IF(AD84="Нет","",AD84))</f>
        <v>М;Cex (Д)</v>
      </c>
      <c r="AF84" s="92" t="s">
        <v>22</v>
      </c>
      <c r="AG84" s="92" t="s">
        <v>562</v>
      </c>
      <c r="AH84" s="99" t="n">
        <f aca="false">102000+(B84-2)/10-2000</f>
        <v>102088</v>
      </c>
      <c r="AI84" s="94" t="n">
        <f aca="false">IF(AC84="Нет","Нет",AH84*10+2)</f>
        <v>1020882</v>
      </c>
      <c r="AJ84" s="92" t="str">
        <f aca="false">IF(AC84="М",CONCATENATE("ГАНК-4СEx (Д) для определения: ",S84),IF(AC84="С",CONCATENATE("ГАНК-4СEx (Х) для определения: ",S84),"Нет"))</f>
        <v>ГАНК-4СEx (Д) для определения: Метилбензол (толуол) (Р)</v>
      </c>
      <c r="AK84" s="92" t="s">
        <v>210</v>
      </c>
      <c r="AL84" s="94" t="n">
        <f aca="false">IF(AC84="нет","Нет",1026000+(B84-2)/10-2000)</f>
        <v>1026088</v>
      </c>
      <c r="AM84" s="92" t="str">
        <f aca="false">IF(AC84="М",CONCATENATE("ГАНК-4ФEx (Д) для определения: ",S84),IF(AC84="С",CONCATENATE("ГАНК-4ФEx (Х) для определения: ",S84),"Нет"))</f>
        <v>ГАНК-4ФEx (Д) для определения: Метилбензол (толуол) (Р)</v>
      </c>
      <c r="AN84" s="92" t="s">
        <v>22</v>
      </c>
    </row>
    <row r="85" customFormat="false" ht="21" hidden="false" customHeight="false" outlineLevel="0" collapsed="false">
      <c r="A85" s="88" t="s">
        <v>563</v>
      </c>
      <c r="B85" s="95" t="n">
        <v>20892</v>
      </c>
      <c r="C85" s="90" t="s">
        <v>215</v>
      </c>
      <c r="D85" s="93" t="s">
        <v>180</v>
      </c>
      <c r="E85" s="96" t="s">
        <v>210</v>
      </c>
      <c r="H85" s="97"/>
      <c r="I85" s="97" t="s">
        <v>286</v>
      </c>
      <c r="J85" s="97"/>
      <c r="K85" s="92" t="s">
        <v>209</v>
      </c>
      <c r="L85" s="92" t="s">
        <v>22</v>
      </c>
      <c r="M85" s="92" t="s">
        <v>210</v>
      </c>
      <c r="N85" s="92" t="s">
        <v>210</v>
      </c>
      <c r="O85" s="92" t="s">
        <v>22</v>
      </c>
      <c r="P85" s="92" t="s">
        <v>210</v>
      </c>
      <c r="Q85" s="92" t="s">
        <v>210</v>
      </c>
      <c r="R85" s="92" t="s">
        <v>210</v>
      </c>
      <c r="S85" s="92" t="s">
        <v>564</v>
      </c>
      <c r="W85" s="98"/>
      <c r="Y85" s="92" t="s">
        <v>565</v>
      </c>
      <c r="Z85" s="92" t="n">
        <v>5</v>
      </c>
      <c r="AC85" s="92" t="s">
        <v>213</v>
      </c>
      <c r="AD85" s="92" t="str">
        <f aca="false">IF(AC85="НЕТ","Нет",IF(AC85="С","Cex (Х)",IF(AC85="М","Cex (Д)"," ")))</f>
        <v>Cex (Д)</v>
      </c>
      <c r="AE85" s="92" t="str">
        <f aca="false">CONCATENATE(IF(AC85="Нет","",CONCATENATE(AC85,";")),IF(AD85="Нет","",AD85))</f>
        <v>М;Cex (Д)</v>
      </c>
      <c r="AF85" s="92" t="s">
        <v>22</v>
      </c>
      <c r="AG85" s="92" t="s">
        <v>566</v>
      </c>
      <c r="AH85" s="99" t="n">
        <f aca="false">102000+(B85-2)/10-2000</f>
        <v>102089</v>
      </c>
      <c r="AI85" s="94" t="n">
        <f aca="false">IF(AC85="Нет","Нет",AH85*10+2)</f>
        <v>1020892</v>
      </c>
      <c r="AJ85" s="92" t="str">
        <f aca="false">IF(AC85="М",CONCATENATE("ГАНК-4СEx (Д) для определения: ",S85),IF(AC85="С",CONCATENATE("ГАНК-4СEx (Х) для определения: ",S85),"Нет"))</f>
        <v>ГАНК-4СEx (Д) для определения: Метилхлорид (Р)</v>
      </c>
      <c r="AK85" s="92" t="s">
        <v>210</v>
      </c>
      <c r="AL85" s="94" t="n">
        <f aca="false">IF(AC85="нет","Нет",1026000+(B85-2)/10-2000)</f>
        <v>1026089</v>
      </c>
      <c r="AM85" s="92" t="str">
        <f aca="false">IF(AC85="М",CONCATENATE("ГАНК-4ФEx (Д) для определения: ",S85),IF(AC85="С",CONCATENATE("ГАНК-4ФEx (Х) для определения: ",S85),"Нет"))</f>
        <v>ГАНК-4ФEx (Д) для определения: Метилхлорид (Р)</v>
      </c>
      <c r="AN85" s="92" t="s">
        <v>22</v>
      </c>
    </row>
    <row r="86" customFormat="false" ht="21" hidden="false" customHeight="false" outlineLevel="0" collapsed="false">
      <c r="A86" s="88" t="s">
        <v>567</v>
      </c>
      <c r="B86" s="95" t="n">
        <v>20902</v>
      </c>
      <c r="C86" s="90" t="s">
        <v>229</v>
      </c>
      <c r="D86" s="93" t="s">
        <v>180</v>
      </c>
      <c r="E86" s="96" t="s">
        <v>208</v>
      </c>
      <c r="H86" s="97"/>
      <c r="I86" s="97" t="s">
        <v>235</v>
      </c>
      <c r="J86" s="97"/>
      <c r="K86" s="92" t="s">
        <v>209</v>
      </c>
      <c r="L86" s="92" t="s">
        <v>22</v>
      </c>
      <c r="M86" s="92" t="s">
        <v>208</v>
      </c>
      <c r="N86" s="92" t="s">
        <v>208</v>
      </c>
      <c r="O86" s="92" t="s">
        <v>22</v>
      </c>
      <c r="P86" s="92" t="s">
        <v>208</v>
      </c>
      <c r="Q86" s="92" t="s">
        <v>208</v>
      </c>
      <c r="R86" s="92" t="s">
        <v>210</v>
      </c>
      <c r="S86" s="92" t="s">
        <v>568</v>
      </c>
      <c r="W86" s="98"/>
      <c r="Y86" s="92" t="s">
        <v>569</v>
      </c>
      <c r="Z86" s="92" t="n">
        <v>1</v>
      </c>
      <c r="AC86" s="92" t="s">
        <v>213</v>
      </c>
      <c r="AD86" s="92" t="str">
        <f aca="false">IF(AC86="НЕТ","Нет",IF(AC86="С","Cex (Х)",IF(AC86="М","Cex (Д)"," ")))</f>
        <v>Cex (Д)</v>
      </c>
      <c r="AE86" s="92" t="str">
        <f aca="false">CONCATENATE(IF(AC86="Нет","",CONCATENATE(AC86,";")),IF(AD86="Нет","",AD86))</f>
        <v>М;Cex (Д)</v>
      </c>
      <c r="AF86" s="92" t="s">
        <v>22</v>
      </c>
      <c r="AG86" s="92" t="s">
        <v>570</v>
      </c>
      <c r="AH86" s="99" t="n">
        <f aca="false">102000+(B86-2)/10-2000</f>
        <v>102090</v>
      </c>
      <c r="AI86" s="94" t="n">
        <f aca="false">IF(AC86="Нет","Нет",AH86*10+2)</f>
        <v>1020902</v>
      </c>
      <c r="AJ86" s="92" t="str">
        <f aca="false">IF(AC86="М",CONCATENATE("ГАНК-4СEx (Д) для определения: ",S86),IF(AC86="С",CONCATENATE("ГАНК-4СEx (Х) для определения: ",S86),"Нет"))</f>
        <v>ГАНК-4СEx (Д) для определения: Метиламин (Р)</v>
      </c>
      <c r="AK86" s="92" t="s">
        <v>210</v>
      </c>
      <c r="AL86" s="94" t="n">
        <f aca="false">IF(AC86="нет","Нет",1026000+(B86-2)/10-2000)</f>
        <v>1026090</v>
      </c>
      <c r="AM86" s="92" t="str">
        <f aca="false">IF(AC86="М",CONCATENATE("ГАНК-4ФEx (Д) для определения: ",S86),IF(AC86="С",CONCATENATE("ГАНК-4ФEx (Х) для определения: ",S86),"Нет"))</f>
        <v>ГАНК-4ФEx (Д) для определения: Метиламин (Р)</v>
      </c>
      <c r="AN86" s="92" t="s">
        <v>22</v>
      </c>
    </row>
    <row r="87" customFormat="false" ht="21" hidden="false" customHeight="false" outlineLevel="0" collapsed="false">
      <c r="A87" s="88" t="s">
        <v>571</v>
      </c>
      <c r="B87" s="95" t="n">
        <v>20912</v>
      </c>
      <c r="C87" s="90" t="s">
        <v>259</v>
      </c>
      <c r="D87" s="93" t="s">
        <v>180</v>
      </c>
      <c r="E87" s="96" t="s">
        <v>210</v>
      </c>
      <c r="H87" s="97"/>
      <c r="I87" s="93" t="s">
        <v>268</v>
      </c>
      <c r="J87" s="97"/>
      <c r="K87" s="92" t="s">
        <v>209</v>
      </c>
      <c r="L87" s="92" t="s">
        <v>22</v>
      </c>
      <c r="M87" s="92" t="s">
        <v>210</v>
      </c>
      <c r="N87" s="92" t="s">
        <v>210</v>
      </c>
      <c r="O87" s="92" t="s">
        <v>22</v>
      </c>
      <c r="P87" s="92" t="s">
        <v>210</v>
      </c>
      <c r="Q87" s="92" t="s">
        <v>210</v>
      </c>
      <c r="R87" s="92" t="s">
        <v>210</v>
      </c>
      <c r="S87" s="92" t="s">
        <v>572</v>
      </c>
      <c r="W87" s="98"/>
      <c r="Y87" s="92" t="s">
        <v>573</v>
      </c>
      <c r="Z87" s="92" t="n">
        <v>50</v>
      </c>
      <c r="AC87" s="92" t="s">
        <v>213</v>
      </c>
      <c r="AD87" s="92" t="str">
        <f aca="false">IF(AC87="НЕТ","Нет",IF(AC87="С","Cex (Х)",IF(AC87="М","Cex (Д)"," ")))</f>
        <v>Cex (Д)</v>
      </c>
      <c r="AE87" s="92" t="str">
        <f aca="false">CONCATENATE(IF(AC87="Нет","",CONCATENATE(AC87,";")),IF(AD87="Нет","",AD87))</f>
        <v>М;Cex (Д)</v>
      </c>
      <c r="AF87" s="92" t="s">
        <v>22</v>
      </c>
      <c r="AG87" s="92" t="s">
        <v>574</v>
      </c>
      <c r="AH87" s="99" t="n">
        <f aca="false">102000+(B87-2)/10-2000</f>
        <v>102091</v>
      </c>
      <c r="AI87" s="94" t="n">
        <f aca="false">IF(AC87="Нет","Нет",AH87*10+2)</f>
        <v>1020912</v>
      </c>
      <c r="AJ87" s="92" t="str">
        <f aca="false">IF(AC87="М",CONCATENATE("ГАНК-4СEx (Д) для определения: ",S87),IF(AC87="С",CONCATENATE("ГАНК-4СEx (Х) для определения: ",S87),"Нет"))</f>
        <v>ГАНК-4СEx (Д) для определения: Этилтолуол (Р)</v>
      </c>
      <c r="AK87" s="92" t="s">
        <v>210</v>
      </c>
      <c r="AL87" s="94" t="n">
        <f aca="false">IF(AC87="нет","Нет",1026000+(B87-2)/10-2000)</f>
        <v>1026091</v>
      </c>
      <c r="AM87" s="92" t="str">
        <f aca="false">IF(AC87="М",CONCATENATE("ГАНК-4ФEx (Д) для определения: ",S87),IF(AC87="С",CONCATENATE("ГАНК-4ФEx (Х) для определения: ",S87),"Нет"))</f>
        <v>ГАНК-4ФEx (Д) для определения: Этилтолуол (Р)</v>
      </c>
      <c r="AN87" s="92" t="s">
        <v>22</v>
      </c>
    </row>
    <row r="88" customFormat="false" ht="21" hidden="false" customHeight="false" outlineLevel="0" collapsed="false">
      <c r="A88" s="88" t="s">
        <v>575</v>
      </c>
      <c r="B88" s="95" t="n">
        <v>20922</v>
      </c>
      <c r="C88" s="90" t="s">
        <v>240</v>
      </c>
      <c r="D88" s="93" t="s">
        <v>180</v>
      </c>
      <c r="E88" s="96" t="s">
        <v>208</v>
      </c>
      <c r="H88" s="97"/>
      <c r="I88" s="97" t="s">
        <v>224</v>
      </c>
      <c r="J88" s="97"/>
      <c r="K88" s="92" t="s">
        <v>209</v>
      </c>
      <c r="L88" s="92" t="s">
        <v>22</v>
      </c>
      <c r="M88" s="92" t="s">
        <v>208</v>
      </c>
      <c r="N88" s="92" t="s">
        <v>208</v>
      </c>
      <c r="O88" s="92" t="s">
        <v>22</v>
      </c>
      <c r="P88" s="92" t="s">
        <v>208</v>
      </c>
      <c r="Q88" s="92" t="s">
        <v>208</v>
      </c>
      <c r="R88" s="92" t="s">
        <v>22</v>
      </c>
      <c r="S88" s="92" t="s">
        <v>576</v>
      </c>
      <c r="W88" s="98"/>
      <c r="Y88" s="92" t="s">
        <v>577</v>
      </c>
      <c r="Z88" s="92" t="n">
        <v>0.5</v>
      </c>
      <c r="AC88" s="92" t="s">
        <v>227</v>
      </c>
      <c r="AD88" s="92" t="str">
        <f aca="false">IF(AC88="НЕТ","Нет",IF(AC88="С","Cex (Х)",IF(AC88="М","Cex (Д)"," ")))</f>
        <v>Cex (Х)</v>
      </c>
      <c r="AE88" s="92" t="str">
        <f aca="false">CONCATENATE(IF(AC88="Нет","",CONCATENATE(AC88,";")),IF(AD88="Нет","",AD88))</f>
        <v>С;Cex (Х)</v>
      </c>
      <c r="AF88" s="92" t="s">
        <v>578</v>
      </c>
      <c r="AG88" s="92" t="s">
        <v>22</v>
      </c>
      <c r="AH88" s="99" t="n">
        <f aca="false">102000+(B88-2)/10-2000</f>
        <v>102092</v>
      </c>
      <c r="AI88" s="94" t="n">
        <f aca="false">IF(AC88="Нет","Нет",AH88*10+2)</f>
        <v>1020922</v>
      </c>
      <c r="AJ88" s="92" t="str">
        <f aca="false">IF(AC88="М",CONCATENATE("ГАНК-4СEx (Д) для определения: ",S88),IF(AC88="С",CONCATENATE("ГАНК-4СEx (Х) для определения: ",S88),"Нет"))</f>
        <v>ГАНК-4СEx (Х) для определения: Щелочь (гидроокись натрия, гидроокись калия) (Р)</v>
      </c>
      <c r="AK88" s="92" t="s">
        <v>208</v>
      </c>
      <c r="AL88" s="94" t="n">
        <f aca="false">IF(AC88="нет","Нет",1026000+(B88-2)/10-2000)</f>
        <v>1026092</v>
      </c>
      <c r="AM88" s="92" t="str">
        <f aca="false">IF(AC88="М",CONCATENATE("ГАНК-4ФEx (Д) для определения: ",S88),IF(AC88="С",CONCATENATE("ГАНК-4ФEx (Х) для определения: ",S88),"Нет"))</f>
        <v>ГАНК-4ФEx (Х) для определения: Щелочь (гидроокись натрия, гидроокись калия) (Р)</v>
      </c>
      <c r="AN88" s="92" t="s">
        <v>20</v>
      </c>
    </row>
    <row r="89" customFormat="false" ht="21" hidden="false" customHeight="false" outlineLevel="0" collapsed="false">
      <c r="A89" s="88" t="s">
        <v>579</v>
      </c>
      <c r="B89" s="95" t="n">
        <v>20932</v>
      </c>
      <c r="C89" s="90" t="s">
        <v>245</v>
      </c>
      <c r="D89" s="93" t="s">
        <v>180</v>
      </c>
      <c r="E89" s="96" t="s">
        <v>210</v>
      </c>
      <c r="H89" s="97"/>
      <c r="I89" s="97"/>
      <c r="J89" s="97"/>
      <c r="K89" s="92" t="s">
        <v>209</v>
      </c>
      <c r="L89" s="92" t="s">
        <v>22</v>
      </c>
      <c r="M89" s="92" t="s">
        <v>210</v>
      </c>
      <c r="N89" s="92" t="s">
        <v>210</v>
      </c>
      <c r="O89" s="92" t="s">
        <v>22</v>
      </c>
      <c r="P89" s="92" t="s">
        <v>210</v>
      </c>
      <c r="Q89" s="92" t="s">
        <v>210</v>
      </c>
      <c r="R89" s="92" t="s">
        <v>210</v>
      </c>
      <c r="S89" s="92" t="s">
        <v>580</v>
      </c>
      <c r="W89" s="98"/>
      <c r="Y89" s="92" t="s">
        <v>581</v>
      </c>
      <c r="Z89" s="92" t="n">
        <v>20</v>
      </c>
      <c r="AB89" s="92" t="s">
        <v>243</v>
      </c>
      <c r="AC89" s="92" t="s">
        <v>213</v>
      </c>
      <c r="AD89" s="92" t="str">
        <f aca="false">IF(AC89="НЕТ","Нет",IF(AC89="С","Cex (Х)",IF(AC89="М","Cex (Д)"," ")))</f>
        <v>Cex (Д)</v>
      </c>
      <c r="AE89" s="92" t="str">
        <f aca="false">CONCATENATE(IF(AC89="Нет","",CONCATENATE(AC89,";")),IF(AD89="Нет","",AD89))</f>
        <v>М;Cex (Д)</v>
      </c>
      <c r="AF89" s="92" t="s">
        <v>22</v>
      </c>
      <c r="AG89" s="92" t="s">
        <v>582</v>
      </c>
      <c r="AH89" s="99" t="n">
        <f aca="false">102000+(B89-2)/10-2000</f>
        <v>102093</v>
      </c>
      <c r="AI89" s="94" t="n">
        <f aca="false">IF(AC89="Нет","Нет",AH89*10+2)</f>
        <v>1020932</v>
      </c>
      <c r="AJ89" s="92" t="str">
        <f aca="false">IF(AC89="М",CONCATENATE("ГАНК-4СEx (Д) для определения: ",S89),IF(AC89="С",CONCATENATE("ГАНК-4СEx (Х) для определения: ",S89),"Нет"))</f>
        <v>ГАНК-4СEx (Д) для определения: Нафталин (Р)</v>
      </c>
      <c r="AK89" s="92" t="s">
        <v>210</v>
      </c>
      <c r="AL89" s="94" t="n">
        <f aca="false">IF(AC89="нет","Нет",1026000+(B89-2)/10-2000)</f>
        <v>1026093</v>
      </c>
      <c r="AM89" s="92" t="str">
        <f aca="false">IF(AC89="М",CONCATENATE("ГАНК-4ФEx (Д) для определения: ",S89),IF(AC89="С",CONCATENATE("ГАНК-4ФEx (Х) для определения: ",S89),"Нет"))</f>
        <v>ГАНК-4ФEx (Д) для определения: Нафталин (Р)</v>
      </c>
      <c r="AN89" s="92" t="s">
        <v>22</v>
      </c>
    </row>
    <row r="90" customFormat="false" ht="21" hidden="false" customHeight="false" outlineLevel="0" collapsed="false">
      <c r="A90" s="88" t="s">
        <v>583</v>
      </c>
      <c r="B90" s="95" t="n">
        <v>20942</v>
      </c>
      <c r="C90" s="90" t="s">
        <v>273</v>
      </c>
      <c r="D90" s="93" t="s">
        <v>180</v>
      </c>
      <c r="E90" s="96" t="s">
        <v>210</v>
      </c>
      <c r="H90" s="97"/>
      <c r="I90" s="98" t="s">
        <v>309</v>
      </c>
      <c r="J90" s="97"/>
      <c r="K90" s="92" t="s">
        <v>209</v>
      </c>
      <c r="L90" s="92" t="s">
        <v>22</v>
      </c>
      <c r="M90" s="92" t="s">
        <v>210</v>
      </c>
      <c r="N90" s="92" t="s">
        <v>210</v>
      </c>
      <c r="O90" s="92" t="s">
        <v>22</v>
      </c>
      <c r="P90" s="92" t="s">
        <v>210</v>
      </c>
      <c r="Q90" s="92" t="s">
        <v>210</v>
      </c>
      <c r="R90" s="92" t="s">
        <v>210</v>
      </c>
      <c r="S90" s="92" t="s">
        <v>584</v>
      </c>
      <c r="W90" s="98"/>
      <c r="Z90" s="92" t="n">
        <v>100</v>
      </c>
      <c r="AC90" s="92" t="s">
        <v>213</v>
      </c>
      <c r="AD90" s="92" t="str">
        <f aca="false">IF(AC90="НЕТ","Нет",IF(AC90="С","Cex (Х)",IF(AC90="М","Cex (Д)"," ")))</f>
        <v>Cex (Д)</v>
      </c>
      <c r="AE90" s="92" t="str">
        <f aca="false">CONCATENATE(IF(AC90="Нет","",CONCATENATE(AC90,";")),IF(AD90="Нет","",AD90))</f>
        <v>М;Cex (Д)</v>
      </c>
      <c r="AF90" s="92" t="s">
        <v>22</v>
      </c>
      <c r="AG90" s="92" t="s">
        <v>585</v>
      </c>
      <c r="AH90" s="99" t="n">
        <f aca="false">102000+(B90-2)/10-2000</f>
        <v>102094</v>
      </c>
      <c r="AI90" s="94" t="n">
        <f aca="false">IF(AC90="Нет","Нет",AH90*10+2)</f>
        <v>1020942</v>
      </c>
      <c r="AJ90" s="92" t="str">
        <f aca="false">IF(AC90="М",CONCATENATE("ГАНК-4СEx (Д) для определения: ",S90),IF(AC90="С",CONCATENATE("ГАНК-4СEx (Х) для определения: ",S90),"Нет"))</f>
        <v>ГАНК-4СEx (Д) для определения: Нефрас (гептановая фракция) (Р)</v>
      </c>
      <c r="AK90" s="92" t="s">
        <v>210</v>
      </c>
      <c r="AL90" s="94" t="n">
        <f aca="false">IF(AC90="нет","Нет",1026000+(B90-2)/10-2000)</f>
        <v>1026094</v>
      </c>
      <c r="AM90" s="92" t="str">
        <f aca="false">IF(AC90="М",CONCATENATE("ГАНК-4ФEx (Д) для определения: ",S90),IF(AC90="С",CONCATENATE("ГАНК-4ФEx (Х) для определения: ",S90),"Нет"))</f>
        <v>ГАНК-4ФEx (Д) для определения: Нефрас (гептановая фракция) (Р)</v>
      </c>
      <c r="AN90" s="92" t="s">
        <v>22</v>
      </c>
    </row>
    <row r="91" customFormat="false" ht="21" hidden="false" customHeight="false" outlineLevel="0" collapsed="false">
      <c r="A91" s="88" t="s">
        <v>586</v>
      </c>
      <c r="B91" s="95" t="n">
        <v>20952</v>
      </c>
      <c r="C91" s="90" t="s">
        <v>587</v>
      </c>
      <c r="D91" s="98" t="s">
        <v>180</v>
      </c>
      <c r="E91" s="96" t="s">
        <v>208</v>
      </c>
      <c r="H91" s="97"/>
      <c r="J91" s="104" t="s">
        <v>219</v>
      </c>
      <c r="K91" s="92" t="s">
        <v>209</v>
      </c>
      <c r="L91" s="92" t="s">
        <v>22</v>
      </c>
      <c r="M91" s="92" t="s">
        <v>208</v>
      </c>
      <c r="N91" s="92" t="s">
        <v>208</v>
      </c>
      <c r="O91" s="92" t="s">
        <v>22</v>
      </c>
      <c r="P91" s="92" t="s">
        <v>208</v>
      </c>
      <c r="Q91" s="92" t="s">
        <v>208</v>
      </c>
      <c r="R91" s="92" t="s">
        <v>22</v>
      </c>
      <c r="S91" s="92" t="s">
        <v>588</v>
      </c>
      <c r="W91" s="98"/>
      <c r="Y91" s="92" t="s">
        <v>589</v>
      </c>
      <c r="Z91" s="92" t="n">
        <v>0.05</v>
      </c>
      <c r="AC91" s="92" t="s">
        <v>227</v>
      </c>
      <c r="AD91" s="92" t="str">
        <f aca="false">IF(AC91="НЕТ","Нет",IF(AC91="С","Cex (Х)",IF(AC91="М","Cex (Д)"," ")))</f>
        <v>Cex (Х)</v>
      </c>
      <c r="AE91" s="92" t="str">
        <f aca="false">CONCATENATE(IF(AC91="Нет","",CONCATENATE(AC91,";")),IF(AD91="Нет","",AD91))</f>
        <v>С;Cex (Х)</v>
      </c>
      <c r="AF91" s="92" t="s">
        <v>590</v>
      </c>
      <c r="AG91" s="92" t="s">
        <v>22</v>
      </c>
      <c r="AH91" s="99" t="n">
        <f aca="false">102000+(B91-2)/10-2000</f>
        <v>102095</v>
      </c>
      <c r="AI91" s="94" t="n">
        <f aca="false">IF(AC91="Нет","Нет",AH91*10+2)</f>
        <v>1020952</v>
      </c>
      <c r="AJ91" s="92" t="str">
        <f aca="false">IF(AC91="М",CONCATENATE("ГАНК-4СEx (Д) для определения: ",S91),IF(AC91="С",CONCATENATE("ГАНК-4СEx (Х) для определения: ",S91),"Нет"))</f>
        <v>ГАНК-4СEx (Х) для определения: Никель и соединения (Р)</v>
      </c>
      <c r="AK91" s="92" t="s">
        <v>208</v>
      </c>
      <c r="AL91" s="94" t="n">
        <f aca="false">IF(AC91="нет","Нет",1026000+(B91-2)/10-2000)</f>
        <v>1026095</v>
      </c>
      <c r="AM91" s="92" t="str">
        <f aca="false">IF(AC91="М",CONCATENATE("ГАНК-4ФEx (Д) для определения: ",S91),IF(AC91="С",CONCATENATE("ГАНК-4ФEx (Х) для определения: ",S91),"Нет"))</f>
        <v>ГАНК-4ФEx (Х) для определения: Никель и соединения (Р)</v>
      </c>
      <c r="AN91" s="92" t="s">
        <v>22</v>
      </c>
    </row>
    <row r="92" customFormat="false" ht="21" hidden="false" customHeight="false" outlineLevel="0" collapsed="false">
      <c r="A92" s="88" t="s">
        <v>591</v>
      </c>
      <c r="B92" s="95" t="n">
        <v>20962</v>
      </c>
      <c r="C92" s="90" t="s">
        <v>285</v>
      </c>
      <c r="D92" s="93" t="s">
        <v>180</v>
      </c>
      <c r="E92" s="96" t="s">
        <v>210</v>
      </c>
      <c r="H92" s="97"/>
      <c r="I92" s="97" t="s">
        <v>235</v>
      </c>
      <c r="J92" s="97"/>
      <c r="K92" s="92" t="s">
        <v>209</v>
      </c>
      <c r="L92" s="92" t="s">
        <v>22</v>
      </c>
      <c r="M92" s="92" t="s">
        <v>210</v>
      </c>
      <c r="N92" s="92" t="s">
        <v>210</v>
      </c>
      <c r="O92" s="92" t="s">
        <v>22</v>
      </c>
      <c r="P92" s="92" t="s">
        <v>210</v>
      </c>
      <c r="Q92" s="92" t="s">
        <v>210</v>
      </c>
      <c r="R92" s="92" t="s">
        <v>210</v>
      </c>
      <c r="S92" s="92" t="s">
        <v>592</v>
      </c>
      <c r="W92" s="98"/>
      <c r="Y92" s="92" t="s">
        <v>593</v>
      </c>
      <c r="Z92" s="92" t="n">
        <v>3</v>
      </c>
      <c r="AC92" s="92" t="s">
        <v>213</v>
      </c>
      <c r="AD92" s="92" t="str">
        <f aca="false">IF(AC92="НЕТ","Нет",IF(AC92="С","Cex (Х)",IF(AC92="М","Cex (Д)"," ")))</f>
        <v>Cex (Д)</v>
      </c>
      <c r="AE92" s="92" t="str">
        <f aca="false">CONCATENATE(IF(AC92="Нет","",CONCATENATE(AC92,";")),IF(AD92="Нет","",AD92))</f>
        <v>М;Cex (Д)</v>
      </c>
      <c r="AF92" s="92" t="s">
        <v>22</v>
      </c>
      <c r="AG92" s="92" t="s">
        <v>594</v>
      </c>
      <c r="AH92" s="99" t="n">
        <f aca="false">102000+(B92-2)/10-2000</f>
        <v>102096</v>
      </c>
      <c r="AI92" s="94" t="n">
        <f aca="false">IF(AC92="Нет","Нет",AH92*10+2)</f>
        <v>1020962</v>
      </c>
      <c r="AJ92" s="92" t="str">
        <f aca="false">IF(AC92="М",CONCATENATE("ГАНК-4СEx (Д) для определения: ",S92),IF(AC92="С",CONCATENATE("ГАНК-4СEx (Х) для определения: ",S92),"Нет"))</f>
        <v>ГАНК-4СEx (Д) для определения: Нитробензол (Р)</v>
      </c>
      <c r="AK92" s="92" t="s">
        <v>210</v>
      </c>
      <c r="AL92" s="94" t="n">
        <f aca="false">IF(AC92="нет","Нет",1026000+(B92-2)/10-2000)</f>
        <v>1026096</v>
      </c>
      <c r="AM92" s="92" t="str">
        <f aca="false">IF(AC92="М",CONCATENATE("ГАНК-4ФEx (Д) для определения: ",S92),IF(AC92="С",CONCATENATE("ГАНК-4ФEx (Х) для определения: ",S92),"Нет"))</f>
        <v>ГАНК-4ФEx (Д) для определения: Нитробензол (Р)</v>
      </c>
      <c r="AN92" s="92" t="s">
        <v>22</v>
      </c>
    </row>
    <row r="93" customFormat="false" ht="21" hidden="false" customHeight="false" outlineLevel="0" collapsed="false">
      <c r="A93" s="88" t="s">
        <v>595</v>
      </c>
      <c r="B93" s="95" t="n">
        <v>20972</v>
      </c>
      <c r="C93" s="90" t="s">
        <v>461</v>
      </c>
      <c r="D93" s="93" t="s">
        <v>180</v>
      </c>
      <c r="E93" s="96" t="s">
        <v>210</v>
      </c>
      <c r="H93" s="97"/>
      <c r="I93" s="97" t="s">
        <v>235</v>
      </c>
      <c r="J93" s="97"/>
      <c r="K93" s="92" t="s">
        <v>209</v>
      </c>
      <c r="L93" s="92" t="s">
        <v>22</v>
      </c>
      <c r="M93" s="92" t="s">
        <v>210</v>
      </c>
      <c r="N93" s="92" t="s">
        <v>210</v>
      </c>
      <c r="O93" s="92" t="s">
        <v>22</v>
      </c>
      <c r="P93" s="92" t="s">
        <v>210</v>
      </c>
      <c r="Q93" s="92" t="s">
        <v>210</v>
      </c>
      <c r="R93" s="92" t="s">
        <v>210</v>
      </c>
      <c r="S93" s="92" t="s">
        <v>596</v>
      </c>
      <c r="W93" s="98"/>
      <c r="Y93" s="92" t="s">
        <v>597</v>
      </c>
      <c r="Z93" s="92" t="n">
        <v>30</v>
      </c>
      <c r="AC93" s="92" t="s">
        <v>213</v>
      </c>
      <c r="AD93" s="92" t="str">
        <f aca="false">IF(AC93="НЕТ","Нет",IF(AC93="С","Cex (Х)",IF(AC93="М","Cex (Д)"," ")))</f>
        <v>Cex (Д)</v>
      </c>
      <c r="AE93" s="92" t="str">
        <f aca="false">CONCATENATE(IF(AC93="Нет","",CONCATENATE(AC93,";")),IF(AD93="Нет","",AD93))</f>
        <v>М;Cex (Д)</v>
      </c>
      <c r="AF93" s="92" t="s">
        <v>22</v>
      </c>
      <c r="AG93" s="92" t="s">
        <v>598</v>
      </c>
      <c r="AH93" s="99" t="n">
        <f aca="false">102000+(B93-2)/10-2000</f>
        <v>102097</v>
      </c>
      <c r="AI93" s="94" t="n">
        <f aca="false">IF(AC93="Нет","Нет",AH93*10+2)</f>
        <v>1020972</v>
      </c>
      <c r="AJ93" s="92" t="str">
        <f aca="false">IF(AC93="М",CONCATENATE("ГАНК-4СEx (Д) для определения: ",S93),IF(AC93="С",CONCATENATE("ГАНК-4СEx (Х) для определения: ",S93),"Нет"))</f>
        <v>ГАНК-4СEx (Д) для определения: Нитрометан (Р)</v>
      </c>
      <c r="AK93" s="92" t="s">
        <v>210</v>
      </c>
      <c r="AL93" s="94" t="n">
        <f aca="false">IF(AC93="нет","Нет",1026000+(B93-2)/10-2000)</f>
        <v>1026097</v>
      </c>
      <c r="AM93" s="92" t="str">
        <f aca="false">IF(AC93="М",CONCATENATE("ГАНК-4ФEx (Д) для определения: ",S93),IF(AC93="С",CONCATENATE("ГАНК-4ФEx (Х) для определения: ",S93),"Нет"))</f>
        <v>ГАНК-4ФEx (Д) для определения: Нитрометан (Р)</v>
      </c>
      <c r="AN93" s="92" t="s">
        <v>22</v>
      </c>
    </row>
    <row r="94" customFormat="false" ht="21" hidden="false" customHeight="false" outlineLevel="0" collapsed="false">
      <c r="A94" s="88" t="s">
        <v>599</v>
      </c>
      <c r="B94" s="95" t="n">
        <v>20982</v>
      </c>
      <c r="C94" s="90" t="s">
        <v>461</v>
      </c>
      <c r="D94" s="93" t="s">
        <v>180</v>
      </c>
      <c r="E94" s="96" t="s">
        <v>210</v>
      </c>
      <c r="H94" s="97"/>
      <c r="I94" s="97" t="s">
        <v>235</v>
      </c>
      <c r="J94" s="97"/>
      <c r="K94" s="92" t="s">
        <v>209</v>
      </c>
      <c r="L94" s="92" t="s">
        <v>22</v>
      </c>
      <c r="M94" s="92" t="s">
        <v>210</v>
      </c>
      <c r="N94" s="92" t="s">
        <v>210</v>
      </c>
      <c r="O94" s="92" t="s">
        <v>22</v>
      </c>
      <c r="P94" s="92" t="s">
        <v>210</v>
      </c>
      <c r="Q94" s="92" t="s">
        <v>210</v>
      </c>
      <c r="R94" s="92" t="s">
        <v>210</v>
      </c>
      <c r="S94" s="92" t="s">
        <v>600</v>
      </c>
      <c r="W94" s="98"/>
      <c r="Y94" s="92" t="s">
        <v>601</v>
      </c>
      <c r="Z94" s="92" t="n">
        <v>30</v>
      </c>
      <c r="AC94" s="92" t="s">
        <v>213</v>
      </c>
      <c r="AD94" s="92" t="str">
        <f aca="false">IF(AC94="НЕТ","Нет",IF(AC94="С","Cex (Х)",IF(AC94="М","Cex (Д)"," ")))</f>
        <v>Cex (Д)</v>
      </c>
      <c r="AE94" s="92" t="str">
        <f aca="false">CONCATENATE(IF(AC94="Нет","",CONCATENATE(AC94,";")),IF(AD94="Нет","",AD94))</f>
        <v>М;Cex (Д)</v>
      </c>
      <c r="AF94" s="92" t="s">
        <v>22</v>
      </c>
      <c r="AG94" s="92" t="s">
        <v>602</v>
      </c>
      <c r="AH94" s="99" t="n">
        <f aca="false">102000+(B94-2)/10-2000</f>
        <v>102098</v>
      </c>
      <c r="AI94" s="94" t="n">
        <f aca="false">IF(AC94="Нет","Нет",AH94*10+2)</f>
        <v>1020982</v>
      </c>
      <c r="AJ94" s="92" t="str">
        <f aca="false">IF(AC94="М",CONCATENATE("ГАНК-4СEx (Д) для определения: ",S94),IF(AC94="С",CONCATENATE("ГАНК-4СEx (Х) для определения: ",S94),"Нет"))</f>
        <v>ГАНК-4СEx (Д) для определения: Нитроэтан по нитрометану (Р)</v>
      </c>
      <c r="AK94" s="92" t="s">
        <v>210</v>
      </c>
      <c r="AL94" s="94" t="n">
        <f aca="false">IF(AC94="нет","Нет",1026000+(B94-2)/10-2000)</f>
        <v>1026098</v>
      </c>
      <c r="AM94" s="92" t="str">
        <f aca="false">IF(AC94="М",CONCATENATE("ГАНК-4ФEx (Д) для определения: ",S94),IF(AC94="С",CONCATENATE("ГАНК-4ФEx (Х) для определения: ",S94),"Нет"))</f>
        <v>ГАНК-4ФEx (Д) для определения: Нитроэтан по нитрометану (Р)</v>
      </c>
      <c r="AN94" s="92" t="s">
        <v>22</v>
      </c>
    </row>
    <row r="95" customFormat="false" ht="21" hidden="false" customHeight="false" outlineLevel="0" collapsed="false">
      <c r="A95" s="88" t="s">
        <v>603</v>
      </c>
      <c r="B95" s="95" t="n">
        <v>20992</v>
      </c>
      <c r="C95" s="90" t="s">
        <v>461</v>
      </c>
      <c r="D95" s="93" t="s">
        <v>180</v>
      </c>
      <c r="E95" s="96" t="s">
        <v>210</v>
      </c>
      <c r="H95" s="97"/>
      <c r="I95" s="97" t="s">
        <v>235</v>
      </c>
      <c r="J95" s="97"/>
      <c r="K95" s="92" t="s">
        <v>209</v>
      </c>
      <c r="L95" s="92" t="s">
        <v>22</v>
      </c>
      <c r="M95" s="92" t="s">
        <v>210</v>
      </c>
      <c r="N95" s="92" t="s">
        <v>210</v>
      </c>
      <c r="O95" s="92" t="s">
        <v>22</v>
      </c>
      <c r="P95" s="92" t="s">
        <v>210</v>
      </c>
      <c r="Q95" s="92" t="s">
        <v>210</v>
      </c>
      <c r="R95" s="92" t="s">
        <v>210</v>
      </c>
      <c r="S95" s="92" t="s">
        <v>604</v>
      </c>
      <c r="W95" s="98"/>
      <c r="Y95" s="92" t="s">
        <v>605</v>
      </c>
      <c r="Z95" s="92" t="n">
        <v>30</v>
      </c>
      <c r="AC95" s="92" t="s">
        <v>213</v>
      </c>
      <c r="AD95" s="92" t="str">
        <f aca="false">IF(AC95="НЕТ","Нет",IF(AC95="С","Cex (Х)",IF(AC95="М","Cex (Д)"," ")))</f>
        <v>Cex (Д)</v>
      </c>
      <c r="AE95" s="92" t="str">
        <f aca="false">CONCATENATE(IF(AC95="Нет","",CONCATENATE(AC95,";")),IF(AD95="Нет","",AD95))</f>
        <v>М;Cex (Д)</v>
      </c>
      <c r="AF95" s="92" t="s">
        <v>22</v>
      </c>
      <c r="AG95" s="92" t="s">
        <v>606</v>
      </c>
      <c r="AH95" s="99" t="n">
        <f aca="false">102000+(B95-2)/10-2000</f>
        <v>102099</v>
      </c>
      <c r="AI95" s="94" t="n">
        <f aca="false">IF(AC95="Нет","Нет",AH95*10+2)</f>
        <v>1020992</v>
      </c>
      <c r="AJ95" s="92" t="str">
        <f aca="false">IF(AC95="М",CONCATENATE("ГАНК-4СEx (Д) для определения: ",S95),IF(AC95="С",CONCATENATE("ГАНК-4СEx (Х) для определения: ",S95),"Нет"))</f>
        <v>ГАНК-4СEx (Д) для определения: Нитропропан по нитрометану (Р)</v>
      </c>
      <c r="AK95" s="92" t="s">
        <v>210</v>
      </c>
      <c r="AL95" s="94" t="n">
        <f aca="false">IF(AC95="нет","Нет",1026000+(B95-2)/10-2000)</f>
        <v>1026099</v>
      </c>
      <c r="AM95" s="92" t="str">
        <f aca="false">IF(AC95="М",CONCATENATE("ГАНК-4ФEx (Д) для определения: ",S95),IF(AC95="С",CONCATENATE("ГАНК-4ФEx (Х) для определения: ",S95),"Нет"))</f>
        <v>ГАНК-4ФEx (Д) для определения: Нитропропан по нитрометану (Р)</v>
      </c>
      <c r="AN95" s="92" t="s">
        <v>22</v>
      </c>
    </row>
    <row r="96" customFormat="false" ht="21" hidden="false" customHeight="false" outlineLevel="0" collapsed="false">
      <c r="A96" s="88" t="s">
        <v>607</v>
      </c>
      <c r="B96" s="95" t="n">
        <v>21002</v>
      </c>
      <c r="C96" s="90" t="s">
        <v>234</v>
      </c>
      <c r="D96" s="93" t="s">
        <v>180</v>
      </c>
      <c r="E96" s="96" t="s">
        <v>208</v>
      </c>
      <c r="H96" s="97"/>
      <c r="I96" s="97"/>
      <c r="J96" s="97"/>
      <c r="K96" s="92" t="s">
        <v>209</v>
      </c>
      <c r="L96" s="92" t="s">
        <v>22</v>
      </c>
      <c r="M96" s="92" t="s">
        <v>208</v>
      </c>
      <c r="N96" s="92" t="s">
        <v>208</v>
      </c>
      <c r="O96" s="92" t="s">
        <v>22</v>
      </c>
      <c r="P96" s="92" t="s">
        <v>208</v>
      </c>
      <c r="Q96" s="92" t="s">
        <v>208</v>
      </c>
      <c r="R96" s="92" t="s">
        <v>210</v>
      </c>
      <c r="S96" s="92" t="s">
        <v>608</v>
      </c>
      <c r="W96" s="98"/>
      <c r="Y96" s="92" t="s">
        <v>609</v>
      </c>
      <c r="Z96" s="92" t="n">
        <v>0.1</v>
      </c>
      <c r="AB96" s="92" t="s">
        <v>243</v>
      </c>
      <c r="AC96" s="92" t="s">
        <v>213</v>
      </c>
      <c r="AD96" s="92" t="str">
        <f aca="false">IF(AC96="НЕТ","Нет",IF(AC96="С","Cex (Х)",IF(AC96="М","Cex (Д)"," ")))</f>
        <v>Cex (Д)</v>
      </c>
      <c r="AE96" s="92" t="str">
        <f aca="false">CONCATENATE(IF(AC96="Нет","",CONCATENATE(AC96,";")),IF(AD96="Нет","",AD96))</f>
        <v>М;Cex (Д)</v>
      </c>
      <c r="AF96" s="92" t="s">
        <v>22</v>
      </c>
      <c r="AG96" s="92" t="s">
        <v>610</v>
      </c>
      <c r="AH96" s="99" t="n">
        <f aca="false">102000+(B96-2)/10-2000</f>
        <v>102100</v>
      </c>
      <c r="AI96" s="94" t="n">
        <f aca="false">IF(AC96="Нет","Нет",AH96*10+2)</f>
        <v>1021002</v>
      </c>
      <c r="AJ96" s="92" t="str">
        <f aca="false">IF(AC96="М",CONCATENATE("ГАНК-4СEx (Д) для определения: ",S96),IF(AC96="С",CONCATENATE("ГАНК-4СEx (Х) для определения: ",S96),"Нет"))</f>
        <v>ГАНК-4СEx (Д) для определения: Озон (трикислород) (Р)</v>
      </c>
      <c r="AK96" s="92" t="s">
        <v>210</v>
      </c>
      <c r="AL96" s="94" t="n">
        <f aca="false">IF(AC96="нет","Нет",1026000+(B96-2)/10-2000)</f>
        <v>1026100</v>
      </c>
      <c r="AM96" s="92" t="str">
        <f aca="false">IF(AC96="М",CONCATENATE("ГАНК-4ФEx (Д) для определения: ",S96),IF(AC96="С",CONCATENATE("ГАНК-4ФEx (Х) для определения: ",S96),"Нет"))</f>
        <v>ГАНК-4ФEx (Д) для определения: Озон (трикислород) (Р)</v>
      </c>
      <c r="AN96" s="92" t="s">
        <v>22</v>
      </c>
    </row>
    <row r="97" customFormat="false" ht="21" hidden="false" customHeight="false" outlineLevel="0" collapsed="false">
      <c r="A97" s="88" t="s">
        <v>611</v>
      </c>
      <c r="B97" s="95" t="n">
        <v>21012</v>
      </c>
      <c r="C97" s="90" t="s">
        <v>273</v>
      </c>
      <c r="D97" s="93" t="s">
        <v>180</v>
      </c>
      <c r="E97" s="96" t="s">
        <v>210</v>
      </c>
      <c r="H97" s="97"/>
      <c r="I97" s="97" t="s">
        <v>263</v>
      </c>
      <c r="J97" s="97"/>
      <c r="K97" s="92" t="s">
        <v>209</v>
      </c>
      <c r="L97" s="92" t="s">
        <v>22</v>
      </c>
      <c r="M97" s="92" t="s">
        <v>210</v>
      </c>
      <c r="N97" s="92" t="s">
        <v>210</v>
      </c>
      <c r="O97" s="92" t="s">
        <v>22</v>
      </c>
      <c r="P97" s="92" t="s">
        <v>210</v>
      </c>
      <c r="Q97" s="92" t="s">
        <v>210</v>
      </c>
      <c r="R97" s="92" t="s">
        <v>210</v>
      </c>
      <c r="S97" s="92" t="s">
        <v>612</v>
      </c>
      <c r="W97" s="98"/>
      <c r="Y97" s="92" t="s">
        <v>613</v>
      </c>
      <c r="Z97" s="92" t="n">
        <v>100</v>
      </c>
      <c r="AC97" s="92" t="s">
        <v>213</v>
      </c>
      <c r="AD97" s="92" t="str">
        <f aca="false">IF(AC97="НЕТ","Нет",IF(AC97="С","Cex (Х)",IF(AC97="М","Cex (Д)"," ")))</f>
        <v>Cex (Д)</v>
      </c>
      <c r="AE97" s="92" t="str">
        <f aca="false">CONCATENATE(IF(AC97="Нет","",CONCATENATE(AC97,";")),IF(AD97="Нет","",AD97))</f>
        <v>М;Cex (Д)</v>
      </c>
      <c r="AF97" s="92" t="s">
        <v>22</v>
      </c>
      <c r="AG97" s="92" t="s">
        <v>614</v>
      </c>
      <c r="AH97" s="99" t="n">
        <f aca="false">102000+(B97-2)/10-2000</f>
        <v>102101</v>
      </c>
      <c r="AI97" s="94" t="n">
        <f aca="false">IF(AC97="Нет","Нет",AH97*10+2)</f>
        <v>1021012</v>
      </c>
      <c r="AJ97" s="92" t="str">
        <f aca="false">IF(AC97="М",CONCATENATE("ГАНК-4СEx (Д) для определения: ",S97),IF(AC97="С",CONCATENATE("ГАНК-4СEx (Х) для определения: ",S97),"Нет"))</f>
        <v>ГАНК-4СEx (Д) для определения: Диизопропиловый эфир (Р)</v>
      </c>
      <c r="AK97" s="92" t="s">
        <v>210</v>
      </c>
      <c r="AL97" s="94" t="n">
        <f aca="false">IF(AC97="нет","Нет",1026000+(B97-2)/10-2000)</f>
        <v>1026101</v>
      </c>
      <c r="AM97" s="92" t="str">
        <f aca="false">IF(AC97="М",CONCATENATE("ГАНК-4ФEx (Д) для определения: ",S97),IF(AC97="С",CONCATENATE("ГАНК-4ФEx (Х) для определения: ",S97),"Нет"))</f>
        <v>ГАНК-4ФEx (Д) для определения: Диизопропиловый эфир (Р)</v>
      </c>
      <c r="AN97" s="92" t="s">
        <v>22</v>
      </c>
    </row>
    <row r="98" customFormat="false" ht="21" hidden="false" customHeight="false" outlineLevel="0" collapsed="false">
      <c r="A98" s="88" t="s">
        <v>615</v>
      </c>
      <c r="B98" s="95" t="n">
        <v>21022</v>
      </c>
      <c r="C98" s="90" t="s">
        <v>616</v>
      </c>
      <c r="D98" s="93" t="s">
        <v>180</v>
      </c>
      <c r="E98" s="96" t="s">
        <v>210</v>
      </c>
      <c r="H98" s="97"/>
      <c r="I98" s="97" t="s">
        <v>263</v>
      </c>
      <c r="J98" s="97"/>
      <c r="K98" s="92" t="s">
        <v>209</v>
      </c>
      <c r="L98" s="92" t="s">
        <v>22</v>
      </c>
      <c r="M98" s="92" t="s">
        <v>210</v>
      </c>
      <c r="N98" s="92" t="s">
        <v>210</v>
      </c>
      <c r="O98" s="92" t="s">
        <v>22</v>
      </c>
      <c r="P98" s="92" t="s">
        <v>210</v>
      </c>
      <c r="Q98" s="92" t="s">
        <v>210</v>
      </c>
      <c r="R98" s="92" t="s">
        <v>210</v>
      </c>
      <c r="S98" s="92" t="s">
        <v>617</v>
      </c>
      <c r="W98" s="98"/>
      <c r="Y98" s="92" t="s">
        <v>618</v>
      </c>
      <c r="Z98" s="92" t="n">
        <v>300</v>
      </c>
      <c r="AC98" s="92" t="s">
        <v>213</v>
      </c>
      <c r="AD98" s="92" t="str">
        <f aca="false">IF(AC98="НЕТ","Нет",IF(AC98="С","Cex (Х)",IF(AC98="М","Cex (Д)"," ")))</f>
        <v>Cex (Д)</v>
      </c>
      <c r="AE98" s="92" t="str">
        <f aca="false">CONCATENATE(IF(AC98="Нет","",CONCATENATE(AC98,";")),IF(AD98="Нет","",AD98))</f>
        <v>М;Cex (Д)</v>
      </c>
      <c r="AF98" s="92" t="s">
        <v>22</v>
      </c>
      <c r="AG98" s="92" t="s">
        <v>619</v>
      </c>
      <c r="AH98" s="99" t="n">
        <f aca="false">102000+(B98-2)/10-2000</f>
        <v>102102</v>
      </c>
      <c r="AI98" s="94" t="n">
        <f aca="false">IF(AC98="Нет","Нет",AH98*10+2)</f>
        <v>1021022</v>
      </c>
      <c r="AJ98" s="92" t="str">
        <f aca="false">IF(AC98="М",CONCATENATE("ГАНК-4СEx (Д) для определения: ",S98),IF(AC98="С",CONCATENATE("ГАНК-4СEx (Х) для определения: ",S98),"Нет"))</f>
        <v>ГАНК-4СEx (Д) для определения: Диметиловый эфир (Р)</v>
      </c>
      <c r="AK98" s="92" t="s">
        <v>210</v>
      </c>
      <c r="AL98" s="94" t="n">
        <f aca="false">IF(AC98="нет","Нет",1026000+(B98-2)/10-2000)</f>
        <v>1026102</v>
      </c>
      <c r="AM98" s="92" t="str">
        <f aca="false">IF(AC98="М",CONCATENATE("ГАНК-4ФEx (Д) для определения: ",S98),IF(AC98="С",CONCATENATE("ГАНК-4ФEx (Х) для определения: ",S98),"Нет"))</f>
        <v>ГАНК-4ФEx (Д) для определения: Диметиловый эфир (Р)</v>
      </c>
      <c r="AN98" s="92" t="s">
        <v>22</v>
      </c>
    </row>
    <row r="99" customFormat="false" ht="21" hidden="false" customHeight="false" outlineLevel="0" collapsed="false">
      <c r="A99" s="88" t="s">
        <v>620</v>
      </c>
      <c r="B99" s="95" t="n">
        <v>21032</v>
      </c>
      <c r="C99" s="90" t="s">
        <v>254</v>
      </c>
      <c r="D99" s="93" t="s">
        <v>180</v>
      </c>
      <c r="E99" s="96" t="s">
        <v>210</v>
      </c>
      <c r="H99" s="97"/>
      <c r="I99" s="97" t="s">
        <v>318</v>
      </c>
      <c r="J99" s="97"/>
      <c r="K99" s="92" t="s">
        <v>209</v>
      </c>
      <c r="L99" s="92" t="s">
        <v>22</v>
      </c>
      <c r="M99" s="92" t="s">
        <v>210</v>
      </c>
      <c r="N99" s="92" t="s">
        <v>210</v>
      </c>
      <c r="O99" s="92" t="s">
        <v>22</v>
      </c>
      <c r="P99" s="92" t="s">
        <v>210</v>
      </c>
      <c r="Q99" s="92" t="s">
        <v>210</v>
      </c>
      <c r="R99" s="92" t="s">
        <v>210</v>
      </c>
      <c r="S99" s="92" t="s">
        <v>621</v>
      </c>
      <c r="W99" s="98"/>
      <c r="Y99" s="92" t="s">
        <v>622</v>
      </c>
      <c r="Z99" s="92" t="n">
        <v>10</v>
      </c>
      <c r="AC99" s="92" t="s">
        <v>213</v>
      </c>
      <c r="AD99" s="92" t="str">
        <f aca="false">IF(AC99="НЕТ","Нет",IF(AC99="С","Cex (Х)",IF(AC99="М","Cex (Д)"," ")))</f>
        <v>Cex (Д)</v>
      </c>
      <c r="AE99" s="92" t="str">
        <f aca="false">CONCATENATE(IF(AC99="Нет","",CONCATENATE(AC99,";")),IF(AD99="Нет","",AD99))</f>
        <v>М;Cex (Д)</v>
      </c>
      <c r="AF99" s="92" t="s">
        <v>22</v>
      </c>
      <c r="AG99" s="92" t="s">
        <v>623</v>
      </c>
      <c r="AH99" s="99" t="n">
        <f aca="false">102000+(B99-2)/10-2000</f>
        <v>102103</v>
      </c>
      <c r="AI99" s="94" t="n">
        <f aca="false">IF(AC99="Нет","Нет",AH99*10+2)</f>
        <v>1021032</v>
      </c>
      <c r="AJ99" s="92" t="str">
        <f aca="false">IF(AC99="М",CONCATENATE("ГАНК-4СEx (Д) для определения: ",S99),IF(AC99="С",CONCATENATE("ГАНК-4СEx (Х) для определения: ",S99),"Нет"))</f>
        <v>ГАНК-4СEx (Д) для определения: Диэтиленгликоль (Р)</v>
      </c>
      <c r="AK99" s="92" t="s">
        <v>210</v>
      </c>
      <c r="AL99" s="94" t="n">
        <f aca="false">IF(AC99="нет","Нет",1026000+(B99-2)/10-2000)</f>
        <v>1026103</v>
      </c>
      <c r="AM99" s="92" t="str">
        <f aca="false">IF(AC99="М",CONCATENATE("ГАНК-4ФEx (Д) для определения: ",S99),IF(AC99="С",CONCATENATE("ГАНК-4ФEx (Х) для определения: ",S99),"Нет"))</f>
        <v>ГАНК-4ФEx (Д) для определения: Диэтиленгликоль (Р)</v>
      </c>
      <c r="AN99" s="92" t="s">
        <v>22</v>
      </c>
    </row>
    <row r="100" customFormat="false" ht="21" hidden="false" customHeight="false" outlineLevel="0" collapsed="false">
      <c r="A100" s="88" t="s">
        <v>624</v>
      </c>
      <c r="B100" s="95" t="n">
        <v>21042</v>
      </c>
      <c r="C100" s="90" t="s">
        <v>207</v>
      </c>
      <c r="D100" s="93" t="s">
        <v>180</v>
      </c>
      <c r="E100" s="96" t="s">
        <v>208</v>
      </c>
      <c r="H100" s="97"/>
      <c r="I100" s="93" t="s">
        <v>625</v>
      </c>
      <c r="J100" s="97"/>
      <c r="K100" s="92" t="s">
        <v>209</v>
      </c>
      <c r="L100" s="92" t="s">
        <v>22</v>
      </c>
      <c r="M100" s="92" t="s">
        <v>208</v>
      </c>
      <c r="N100" s="92" t="s">
        <v>208</v>
      </c>
      <c r="O100" s="92" t="s">
        <v>22</v>
      </c>
      <c r="P100" s="92" t="s">
        <v>208</v>
      </c>
      <c r="Q100" s="92" t="s">
        <v>208</v>
      </c>
      <c r="R100" s="92" t="s">
        <v>22</v>
      </c>
      <c r="S100" s="92" t="s">
        <v>626</v>
      </c>
      <c r="W100" s="98"/>
      <c r="Y100" s="92" t="s">
        <v>627</v>
      </c>
      <c r="Z100" s="92" t="n">
        <v>2</v>
      </c>
      <c r="AC100" s="92" t="s">
        <v>227</v>
      </c>
      <c r="AD100" s="92" t="str">
        <f aca="false">IF(AC100="НЕТ","Нет",IF(AC100="С","Cex (Х)",IF(AC100="М","Cex (Д)"," ")))</f>
        <v>Cex (Х)</v>
      </c>
      <c r="AE100" s="92" t="str">
        <f aca="false">CONCATENATE(IF(AC100="Нет","",CONCATENATE(AC100,";")),IF(AD100="Нет","",AD100))</f>
        <v>С;Cex (Х)</v>
      </c>
      <c r="AF100" s="92" t="s">
        <v>628</v>
      </c>
      <c r="AG100" s="92" t="s">
        <v>22</v>
      </c>
      <c r="AH100" s="99" t="n">
        <f aca="false">102000+(B100-2)/10-2000</f>
        <v>102104</v>
      </c>
      <c r="AI100" s="94" t="n">
        <f aca="false">IF(AC100="Нет","Нет",AH100*10+2)</f>
        <v>1021042</v>
      </c>
      <c r="AJ100" s="92" t="str">
        <f aca="false">IF(AC100="М",CONCATENATE("ГАНК-4СEx (Д) для определения: ",S100),IF(AC100="С",CONCATENATE("ГАНК-4СEx (Х) для определения: ",S100),"Нет"))</f>
        <v>ГАНК-4СEx (Х) для определения: Оксид алюминия (Р)</v>
      </c>
      <c r="AK100" s="92" t="s">
        <v>208</v>
      </c>
      <c r="AL100" s="94" t="n">
        <f aca="false">IF(AC100="нет","Нет",1026000+(B100-2)/10-2000)</f>
        <v>1026104</v>
      </c>
      <c r="AM100" s="92" t="str">
        <f aca="false">IF(AC100="М",CONCATENATE("ГАНК-4ФEx (Д) для определения: ",S100),IF(AC100="С",CONCATENATE("ГАНК-4ФEx (Х) для определения: ",S100),"Нет"))</f>
        <v>ГАНК-4ФEx (Х) для определения: Оксид алюминия (Р)</v>
      </c>
      <c r="AN100" s="92" t="s">
        <v>22</v>
      </c>
    </row>
    <row r="101" customFormat="false" ht="21" hidden="false" customHeight="false" outlineLevel="0" collapsed="false">
      <c r="A101" s="88" t="s">
        <v>629</v>
      </c>
      <c r="B101" s="95" t="n">
        <v>21052</v>
      </c>
      <c r="C101" s="90" t="s">
        <v>474</v>
      </c>
      <c r="D101" s="98" t="s">
        <v>180</v>
      </c>
      <c r="E101" s="96" t="s">
        <v>208</v>
      </c>
      <c r="H101" s="97"/>
      <c r="J101" s="104" t="s">
        <v>219</v>
      </c>
      <c r="K101" s="92" t="s">
        <v>209</v>
      </c>
      <c r="L101" s="92" t="s">
        <v>22</v>
      </c>
      <c r="M101" s="92" t="s">
        <v>208</v>
      </c>
      <c r="N101" s="92" t="s">
        <v>208</v>
      </c>
      <c r="O101" s="92" t="s">
        <v>22</v>
      </c>
      <c r="P101" s="92" t="s">
        <v>208</v>
      </c>
      <c r="Q101" s="92" t="s">
        <v>208</v>
      </c>
      <c r="R101" s="92" t="s">
        <v>22</v>
      </c>
      <c r="S101" s="92" t="s">
        <v>630</v>
      </c>
      <c r="W101" s="98"/>
      <c r="Y101" s="92" t="s">
        <v>631</v>
      </c>
      <c r="Z101" s="92" t="n">
        <v>6</v>
      </c>
      <c r="AC101" s="92" t="s">
        <v>227</v>
      </c>
      <c r="AD101" s="92" t="str">
        <f aca="false">IF(AC101="НЕТ","Нет",IF(AC101="С","Cex (Х)",IF(AC101="М","Cex (Д)"," ")))</f>
        <v>Cex (Х)</v>
      </c>
      <c r="AE101" s="92" t="str">
        <f aca="false">CONCATENATE(IF(AC101="Нет","",CONCATENATE(AC101,";")),IF(AD101="Нет","",AD101))</f>
        <v>С;Cex (Х)</v>
      </c>
      <c r="AF101" s="92" t="s">
        <v>632</v>
      </c>
      <c r="AG101" s="92" t="s">
        <v>22</v>
      </c>
      <c r="AH101" s="99" t="n">
        <f aca="false">102000+(B101-2)/10-2000</f>
        <v>102105</v>
      </c>
      <c r="AI101" s="94" t="n">
        <f aca="false">IF(AC101="Нет","Нет",AH101*10+2)</f>
        <v>1021052</v>
      </c>
      <c r="AJ101" s="92" t="str">
        <f aca="false">IF(AC101="М",CONCATENATE("ГАНК-4СEx (Д) для определения: ",S101),IF(AC101="С",CONCATENATE("ГАНК-4СEx (Х) для определения: ",S101),"Нет"))</f>
        <v>ГАНК-4СEx (Х) для определения: Оксиды железа (в сварочном аэрозоле) (Р)</v>
      </c>
      <c r="AK101" s="92" t="s">
        <v>208</v>
      </c>
      <c r="AL101" s="94" t="n">
        <f aca="false">IF(AC101="нет","Нет",1026000+(B101-2)/10-2000)</f>
        <v>1026105</v>
      </c>
      <c r="AM101" s="92" t="str">
        <f aca="false">IF(AC101="М",CONCATENATE("ГАНК-4ФEx (Д) для определения: ",S101),IF(AC101="С",CONCATENATE("ГАНК-4ФEx (Х) для определения: ",S101),"Нет"))</f>
        <v>ГАНК-4ФEx (Х) для определения: Оксиды железа (в сварочном аэрозоле) (Р)</v>
      </c>
      <c r="AN101" s="92" t="s">
        <v>22</v>
      </c>
    </row>
    <row r="102" customFormat="false" ht="21" hidden="false" customHeight="false" outlineLevel="0" collapsed="false">
      <c r="A102" s="88" t="s">
        <v>633</v>
      </c>
      <c r="B102" s="95" t="n">
        <v>21062</v>
      </c>
      <c r="C102" s="90" t="s">
        <v>291</v>
      </c>
      <c r="D102" s="93" t="s">
        <v>180</v>
      </c>
      <c r="E102" s="96" t="s">
        <v>208</v>
      </c>
      <c r="H102" s="97"/>
      <c r="I102" s="93" t="s">
        <v>625</v>
      </c>
      <c r="J102" s="97"/>
      <c r="K102" s="92" t="s">
        <v>209</v>
      </c>
      <c r="L102" s="92" t="s">
        <v>22</v>
      </c>
      <c r="M102" s="92" t="s">
        <v>208</v>
      </c>
      <c r="N102" s="92" t="s">
        <v>208</v>
      </c>
      <c r="O102" s="92" t="s">
        <v>22</v>
      </c>
      <c r="P102" s="92" t="s">
        <v>208</v>
      </c>
      <c r="Q102" s="92" t="s">
        <v>208</v>
      </c>
      <c r="R102" s="92" t="s">
        <v>22</v>
      </c>
      <c r="S102" s="92" t="s">
        <v>634</v>
      </c>
      <c r="W102" s="98"/>
      <c r="Y102" s="92" t="s">
        <v>635</v>
      </c>
      <c r="Z102" s="92" t="n">
        <v>0.3</v>
      </c>
      <c r="AC102" s="92" t="s">
        <v>227</v>
      </c>
      <c r="AD102" s="92" t="str">
        <f aca="false">IF(AC102="НЕТ","Нет",IF(AC102="С","Cex (Х)",IF(AC102="М","Cex (Д)"," ")))</f>
        <v>Cex (Х)</v>
      </c>
      <c r="AE102" s="92" t="str">
        <f aca="false">CONCATENATE(IF(AC102="Нет","",CONCATENATE(AC102,";")),IF(AD102="Нет","",AD102))</f>
        <v>С;Cex (Х)</v>
      </c>
      <c r="AF102" s="92" t="s">
        <v>636</v>
      </c>
      <c r="AG102" s="92" t="s">
        <v>22</v>
      </c>
      <c r="AH102" s="99" t="n">
        <f aca="false">102000+(B102-2)/10-2000</f>
        <v>102106</v>
      </c>
      <c r="AI102" s="94" t="n">
        <f aca="false">IF(AC102="Нет","Нет",AH102*10+2)</f>
        <v>1021062</v>
      </c>
      <c r="AJ102" s="92" t="str">
        <f aca="false">IF(AC102="М",CONCATENATE("ГАНК-4СEx (Д) для определения: ",S102),IF(AC102="С",CONCATENATE("ГАНК-4СEx (Х) для определения: ",S102),"Нет"))</f>
        <v>ГАНК-4СEx (Х) для определения: Оксиды марганца (Р)</v>
      </c>
      <c r="AK102" s="92" t="s">
        <v>208</v>
      </c>
      <c r="AL102" s="94" t="n">
        <f aca="false">IF(AC102="нет","Нет",1026000+(B102-2)/10-2000)</f>
        <v>1026106</v>
      </c>
      <c r="AM102" s="92" t="str">
        <f aca="false">IF(AC102="М",CONCATENATE("ГАНК-4ФEx (Д) для определения: ",S102),IF(AC102="С",CONCATENATE("ГАНК-4ФEx (Х) для определения: ",S102),"Нет"))</f>
        <v>ГАНК-4ФEx (Х) для определения: Оксиды марганца (Р)</v>
      </c>
      <c r="AN102" s="92" t="s">
        <v>22</v>
      </c>
    </row>
    <row r="103" customFormat="false" ht="21" hidden="false" customHeight="false" outlineLevel="0" collapsed="false">
      <c r="A103" s="88" t="s">
        <v>637</v>
      </c>
      <c r="B103" s="95" t="n">
        <v>21072</v>
      </c>
      <c r="C103" s="90" t="s">
        <v>240</v>
      </c>
      <c r="D103" s="93" t="s">
        <v>180</v>
      </c>
      <c r="E103" s="96" t="s">
        <v>208</v>
      </c>
      <c r="H103" s="97"/>
      <c r="I103" s="93" t="s">
        <v>625</v>
      </c>
      <c r="J103" s="97"/>
      <c r="K103" s="92" t="s">
        <v>209</v>
      </c>
      <c r="L103" s="92" t="s">
        <v>22</v>
      </c>
      <c r="M103" s="92" t="s">
        <v>208</v>
      </c>
      <c r="N103" s="92" t="s">
        <v>208</v>
      </c>
      <c r="O103" s="92" t="s">
        <v>22</v>
      </c>
      <c r="P103" s="92" t="s">
        <v>208</v>
      </c>
      <c r="Q103" s="92" t="s">
        <v>208</v>
      </c>
      <c r="R103" s="92" t="s">
        <v>22</v>
      </c>
      <c r="S103" s="92" t="s">
        <v>638</v>
      </c>
      <c r="W103" s="98"/>
      <c r="Y103" s="92" t="s">
        <v>639</v>
      </c>
      <c r="Z103" s="92" t="n">
        <v>0.5</v>
      </c>
      <c r="AC103" s="92" t="s">
        <v>227</v>
      </c>
      <c r="AD103" s="92" t="str">
        <f aca="false">IF(AC103="НЕТ","Нет",IF(AC103="С","Cex (Х)",IF(AC103="М","Cex (Д)"," ")))</f>
        <v>Cex (Х)</v>
      </c>
      <c r="AE103" s="92" t="str">
        <f aca="false">CONCATENATE(IF(AC103="Нет","",CONCATENATE(AC103,";")),IF(AD103="Нет","",AD103))</f>
        <v>С;Cex (Х)</v>
      </c>
      <c r="AF103" s="92" t="s">
        <v>640</v>
      </c>
      <c r="AG103" s="92" t="s">
        <v>22</v>
      </c>
      <c r="AH103" s="99" t="n">
        <f aca="false">102000+(B103-2)/10-2000</f>
        <v>102107</v>
      </c>
      <c r="AI103" s="94" t="n">
        <f aca="false">IF(AC103="Нет","Нет",AH103*10+2)</f>
        <v>1021072</v>
      </c>
      <c r="AJ103" s="92" t="str">
        <f aca="false">IF(AC103="М",CONCATENATE("ГАНК-4СEx (Д) для определения: ",S103),IF(AC103="С",CONCATENATE("ГАНК-4СEx (Х) для определения: ",S103),"Нет"))</f>
        <v>ГАНК-4СEx (Х) для определения: Оксид меди (Р)</v>
      </c>
      <c r="AK103" s="92" t="s">
        <v>208</v>
      </c>
      <c r="AL103" s="94" t="n">
        <f aca="false">IF(AC103="нет","Нет",1026000+(B103-2)/10-2000)</f>
        <v>1026107</v>
      </c>
      <c r="AM103" s="92" t="str">
        <f aca="false">IF(AC103="М",CONCATENATE("ГАНК-4ФEx (Д) для определения: ",S103),IF(AC103="С",CONCATENATE("ГАНК-4ФEx (Х) для определения: ",S103),"Нет"))</f>
        <v>ГАНК-4ФEx (Х) для определения: Оксид меди (Р)</v>
      </c>
      <c r="AN103" s="92" t="s">
        <v>22</v>
      </c>
    </row>
    <row r="104" customFormat="false" ht="21" hidden="false" customHeight="false" outlineLevel="0" collapsed="false">
      <c r="A104" s="88" t="s">
        <v>641</v>
      </c>
      <c r="B104" s="95" t="n">
        <v>21082</v>
      </c>
      <c r="C104" s="90" t="s">
        <v>587</v>
      </c>
      <c r="D104" s="93" t="s">
        <v>180</v>
      </c>
      <c r="E104" s="96" t="s">
        <v>208</v>
      </c>
      <c r="H104" s="97"/>
      <c r="I104" s="93" t="s">
        <v>625</v>
      </c>
      <c r="J104" s="97"/>
      <c r="K104" s="92" t="s">
        <v>209</v>
      </c>
      <c r="L104" s="92" t="s">
        <v>22</v>
      </c>
      <c r="M104" s="92" t="s">
        <v>208</v>
      </c>
      <c r="N104" s="92" t="s">
        <v>208</v>
      </c>
      <c r="O104" s="92" t="s">
        <v>22</v>
      </c>
      <c r="P104" s="92" t="s">
        <v>208</v>
      </c>
      <c r="Q104" s="92" t="s">
        <v>208</v>
      </c>
      <c r="R104" s="92" t="s">
        <v>22</v>
      </c>
      <c r="S104" s="92" t="s">
        <v>642</v>
      </c>
      <c r="W104" s="98"/>
      <c r="Y104" s="92" t="s">
        <v>643</v>
      </c>
      <c r="Z104" s="92" t="n">
        <v>0.05</v>
      </c>
      <c r="AC104" s="92" t="s">
        <v>227</v>
      </c>
      <c r="AD104" s="92" t="str">
        <f aca="false">IF(AC104="НЕТ","Нет",IF(AC104="С","Cex (Х)",IF(AC104="М","Cex (Д)"," ")))</f>
        <v>Cex (Х)</v>
      </c>
      <c r="AE104" s="92" t="str">
        <f aca="false">CONCATENATE(IF(AC104="Нет","",CONCATENATE(AC104,";")),IF(AD104="Нет","",AD104))</f>
        <v>С;Cex (Х)</v>
      </c>
      <c r="AF104" s="92" t="s">
        <v>644</v>
      </c>
      <c r="AG104" s="92" t="s">
        <v>22</v>
      </c>
      <c r="AH104" s="99" t="n">
        <f aca="false">102000+(B104-2)/10-2000</f>
        <v>102108</v>
      </c>
      <c r="AI104" s="94" t="n">
        <f aca="false">IF(AC104="Нет","Нет",AH104*10+2)</f>
        <v>1021082</v>
      </c>
      <c r="AJ104" s="92" t="str">
        <f aca="false">IF(AC104="М",CONCATENATE("ГАНК-4СEx (Д) для определения: ",S104),IF(AC104="С",CONCATENATE("ГАНК-4СEx (Х) для определения: ",S104),"Нет"))</f>
        <v>ГАНК-4СEx (Х) для определения: Оксиды никеля (Р)</v>
      </c>
      <c r="AK104" s="92" t="s">
        <v>208</v>
      </c>
      <c r="AL104" s="94" t="n">
        <f aca="false">IF(AC104="нет","Нет",1026000+(B104-2)/10-2000)</f>
        <v>1026108</v>
      </c>
      <c r="AM104" s="92" t="str">
        <f aca="false">IF(AC104="М",CONCATENATE("ГАНК-4ФEx (Д) для определения: ",S104),IF(AC104="С",CONCATENATE("ГАНК-4ФEx (Х) для определения: ",S104),"Нет"))</f>
        <v>ГАНК-4ФEx (Х) для определения: Оксиды никеля (Р)</v>
      </c>
      <c r="AN104" s="92" t="s">
        <v>22</v>
      </c>
    </row>
    <row r="105" customFormat="false" ht="21" hidden="false" customHeight="false" outlineLevel="0" collapsed="false">
      <c r="A105" s="88" t="s">
        <v>645</v>
      </c>
      <c r="B105" s="95" t="n">
        <v>21092</v>
      </c>
      <c r="C105" s="90" t="s">
        <v>229</v>
      </c>
      <c r="D105" s="98" t="s">
        <v>180</v>
      </c>
      <c r="E105" s="96" t="s">
        <v>208</v>
      </c>
      <c r="H105" s="97"/>
      <c r="J105" s="104" t="s">
        <v>219</v>
      </c>
      <c r="K105" s="92" t="s">
        <v>209</v>
      </c>
      <c r="L105" s="92" t="s">
        <v>22</v>
      </c>
      <c r="M105" s="92" t="s">
        <v>208</v>
      </c>
      <c r="N105" s="92" t="s">
        <v>208</v>
      </c>
      <c r="O105" s="92" t="s">
        <v>22</v>
      </c>
      <c r="P105" s="92" t="s">
        <v>208</v>
      </c>
      <c r="Q105" s="92" t="s">
        <v>208</v>
      </c>
      <c r="R105" s="92" t="s">
        <v>22</v>
      </c>
      <c r="S105" s="92" t="s">
        <v>646</v>
      </c>
      <c r="W105" s="98"/>
      <c r="Y105" s="92" t="s">
        <v>647</v>
      </c>
      <c r="Z105" s="92" t="n">
        <v>1</v>
      </c>
      <c r="AC105" s="92" t="s">
        <v>227</v>
      </c>
      <c r="AD105" s="92" t="str">
        <f aca="false">IF(AC105="НЕТ","Нет",IF(AC105="С","Cex (Х)",IF(AC105="М","Cex (Д)"," ")))</f>
        <v>Cex (Х)</v>
      </c>
      <c r="AE105" s="92" t="str">
        <f aca="false">CONCATENATE(IF(AC105="Нет","",CONCATENATE(AC105,";")),IF(AD105="Нет","",AD105))</f>
        <v>С;Cex (Х)</v>
      </c>
      <c r="AF105" s="92" t="s">
        <v>648</v>
      </c>
      <c r="AG105" s="92" t="s">
        <v>22</v>
      </c>
      <c r="AH105" s="99" t="n">
        <f aca="false">102000+(B105-2)/10-2000</f>
        <v>102109</v>
      </c>
      <c r="AI105" s="94" t="n">
        <f aca="false">IF(AC105="Нет","Нет",AH105*10+2)</f>
        <v>1021092</v>
      </c>
      <c r="AJ105" s="92" t="str">
        <f aca="false">IF(AC105="М",CONCATENATE("ГАНК-4СEx (Д) для определения: ",S105),IF(AC105="С",CONCATENATE("ГАНК-4СEx (Х) для определения: ",S105),"Нет"))</f>
        <v>ГАНК-4СEx (Х) для определения: Оксиды хрома (в сварочном аэрозоле) (Р)</v>
      </c>
      <c r="AK105" s="92" t="s">
        <v>208</v>
      </c>
      <c r="AL105" s="94" t="n">
        <f aca="false">IF(AC105="нет","Нет",1026000+(B105-2)/10-2000)</f>
        <v>1026109</v>
      </c>
      <c r="AM105" s="92" t="str">
        <f aca="false">IF(AC105="М",CONCATENATE("ГАНК-4ФEx (Д) для определения: ",S105),IF(AC105="С",CONCATENATE("ГАНК-4ФEx (Х) для определения: ",S105),"Нет"))</f>
        <v>ГАНК-4ФEx (Х) для определения: Оксиды хрома (в сварочном аэрозоле) (Р)</v>
      </c>
      <c r="AN105" s="92" t="s">
        <v>22</v>
      </c>
    </row>
    <row r="106" customFormat="false" ht="21" hidden="false" customHeight="false" outlineLevel="0" collapsed="false">
      <c r="A106" s="88" t="s">
        <v>649</v>
      </c>
      <c r="B106" s="95" t="n">
        <v>21102</v>
      </c>
      <c r="C106" s="90" t="s">
        <v>240</v>
      </c>
      <c r="D106" s="93" t="s">
        <v>180</v>
      </c>
      <c r="E106" s="96" t="s">
        <v>208</v>
      </c>
      <c r="H106" s="97"/>
      <c r="I106" s="93" t="s">
        <v>625</v>
      </c>
      <c r="J106" s="97"/>
      <c r="K106" s="92" t="s">
        <v>209</v>
      </c>
      <c r="L106" s="92" t="s">
        <v>22</v>
      </c>
      <c r="M106" s="92" t="s">
        <v>208</v>
      </c>
      <c r="N106" s="92" t="s">
        <v>208</v>
      </c>
      <c r="O106" s="92" t="s">
        <v>22</v>
      </c>
      <c r="P106" s="92" t="s">
        <v>208</v>
      </c>
      <c r="Q106" s="92" t="s">
        <v>208</v>
      </c>
      <c r="R106" s="92" t="s">
        <v>22</v>
      </c>
      <c r="S106" s="92" t="s">
        <v>650</v>
      </c>
      <c r="W106" s="98"/>
      <c r="Y106" s="92" t="s">
        <v>651</v>
      </c>
      <c r="Z106" s="92" t="n">
        <v>0.5</v>
      </c>
      <c r="AC106" s="92" t="s">
        <v>227</v>
      </c>
      <c r="AD106" s="92" t="str">
        <f aca="false">IF(AC106="НЕТ","Нет",IF(AC106="С","Cex (Х)",IF(AC106="М","Cex (Д)"," ")))</f>
        <v>Cex (Х)</v>
      </c>
      <c r="AE106" s="92" t="str">
        <f aca="false">CONCATENATE(IF(AC106="Нет","",CONCATENATE(AC106,";")),IF(AD106="Нет","",AD106))</f>
        <v>С;Cex (Х)</v>
      </c>
      <c r="AF106" s="92" t="s">
        <v>652</v>
      </c>
      <c r="AG106" s="92" t="s">
        <v>22</v>
      </c>
      <c r="AH106" s="99" t="n">
        <f aca="false">102000+(B106-2)/10-2000</f>
        <v>102110</v>
      </c>
      <c r="AI106" s="94" t="n">
        <f aca="false">IF(AC106="Нет","Нет",AH106*10+2)</f>
        <v>1021102</v>
      </c>
      <c r="AJ106" s="92" t="str">
        <f aca="false">IF(AC106="М",CONCATENATE("ГАНК-4СEx (Д) для определения: ",S106),IF(AC106="С",CONCATENATE("ГАНК-4СEx (Х) для определения: ",S106),"Нет"))</f>
        <v>ГАНК-4СEx (Х) для определения: Оксид цинка (Р)</v>
      </c>
      <c r="AK106" s="92" t="s">
        <v>208</v>
      </c>
      <c r="AL106" s="94" t="n">
        <f aca="false">IF(AC106="нет","Нет",1026000+(B106-2)/10-2000)</f>
        <v>1026110</v>
      </c>
      <c r="AM106" s="92" t="str">
        <f aca="false">IF(AC106="М",CONCATENATE("ГАНК-4ФEx (Д) для определения: ",S106),IF(AC106="С",CONCATENATE("ГАНК-4ФEx (Х) для определения: ",S106),"Нет"))</f>
        <v>ГАНК-4ФEx (Х) для определения: Оксид цинка (Р)</v>
      </c>
      <c r="AN106" s="92" t="s">
        <v>22</v>
      </c>
    </row>
    <row r="107" customFormat="false" ht="21" hidden="false" customHeight="false" outlineLevel="0" collapsed="false">
      <c r="A107" s="88" t="s">
        <v>653</v>
      </c>
      <c r="B107" s="95" t="n">
        <v>21112</v>
      </c>
      <c r="C107" s="90" t="s">
        <v>229</v>
      </c>
      <c r="D107" s="93" t="s">
        <v>180</v>
      </c>
      <c r="E107" s="96" t="s">
        <v>208</v>
      </c>
      <c r="H107" s="97"/>
      <c r="I107" s="97" t="s">
        <v>224</v>
      </c>
      <c r="J107" s="97"/>
      <c r="K107" s="92" t="s">
        <v>209</v>
      </c>
      <c r="L107" s="92" t="s">
        <v>22</v>
      </c>
      <c r="M107" s="92" t="s">
        <v>208</v>
      </c>
      <c r="N107" s="92" t="s">
        <v>208</v>
      </c>
      <c r="O107" s="92" t="s">
        <v>22</v>
      </c>
      <c r="P107" s="92" t="s">
        <v>208</v>
      </c>
      <c r="Q107" s="92" t="s">
        <v>208</v>
      </c>
      <c r="R107" s="92" t="s">
        <v>22</v>
      </c>
      <c r="S107" s="92" t="s">
        <v>654</v>
      </c>
      <c r="W107" s="98"/>
      <c r="Y107" s="92" t="s">
        <v>655</v>
      </c>
      <c r="Z107" s="92" t="n">
        <v>1</v>
      </c>
      <c r="AC107" s="92" t="s">
        <v>227</v>
      </c>
      <c r="AD107" s="92" t="str">
        <f aca="false">IF(AC107="НЕТ","Нет",IF(AC107="С","Cex (Х)",IF(AC107="М","Cex (Д)"," ")))</f>
        <v>Cex (Х)</v>
      </c>
      <c r="AE107" s="92" t="str">
        <f aca="false">CONCATENATE(IF(AC107="Нет","",CONCATENATE(AC107,";")),IF(AD107="Нет","",AD107))</f>
        <v>С;Cex (Х)</v>
      </c>
      <c r="AF107" s="92" t="s">
        <v>656</v>
      </c>
      <c r="AG107" s="92" t="s">
        <v>22</v>
      </c>
      <c r="AH107" s="99" t="n">
        <f aca="false">102000+(B107-2)/10-2000</f>
        <v>102111</v>
      </c>
      <c r="AI107" s="94" t="n">
        <f aca="false">IF(AC107="Нет","Нет",AH107*10+2)</f>
        <v>1021112</v>
      </c>
      <c r="AJ107" s="92" t="str">
        <f aca="false">IF(AC107="М",CONCATENATE("ГАНК-4СEx (Д) для определения: ",S107),IF(AC107="С",CONCATENATE("ГАНК-4СEx (Х) для определения: ",S107),"Нет"))</f>
        <v>ГАНК-4СEx (Х) для определения: Кислота ортофосфорная (Р)</v>
      </c>
      <c r="AK107" s="92" t="s">
        <v>208</v>
      </c>
      <c r="AL107" s="94" t="n">
        <f aca="false">IF(AC107="нет","Нет",1026000+(B107-2)/10-2000)</f>
        <v>1026111</v>
      </c>
      <c r="AM107" s="92" t="str">
        <f aca="false">IF(AC107="М",CONCATENATE("ГАНК-4ФEx (Д) для определения: ",S107),IF(AC107="С",CONCATENATE("ГАНК-4ФEx (Х) для определения: ",S107),"Нет"))</f>
        <v>ГАНК-4ФEx (Х) для определения: Кислота ортофосфорная (Р)</v>
      </c>
      <c r="AN107" s="92" t="s">
        <v>20</v>
      </c>
    </row>
    <row r="108" customFormat="false" ht="21" hidden="false" customHeight="false" outlineLevel="0" collapsed="false">
      <c r="A108" s="88" t="s">
        <v>657</v>
      </c>
      <c r="B108" s="95" t="n">
        <v>21122</v>
      </c>
      <c r="C108" s="90" t="s">
        <v>308</v>
      </c>
      <c r="D108" s="93" t="s">
        <v>180</v>
      </c>
      <c r="E108" s="96" t="s">
        <v>210</v>
      </c>
      <c r="H108" s="97"/>
      <c r="I108" s="98" t="s">
        <v>309</v>
      </c>
      <c r="J108" s="97"/>
      <c r="K108" s="92" t="s">
        <v>209</v>
      </c>
      <c r="L108" s="92" t="s">
        <v>22</v>
      </c>
      <c r="M108" s="92" t="s">
        <v>210</v>
      </c>
      <c r="N108" s="92" t="s">
        <v>210</v>
      </c>
      <c r="O108" s="92" t="s">
        <v>22</v>
      </c>
      <c r="P108" s="92" t="s">
        <v>210</v>
      </c>
      <c r="Q108" s="92" t="s">
        <v>210</v>
      </c>
      <c r="R108" s="92" t="s">
        <v>210</v>
      </c>
      <c r="S108" s="92" t="s">
        <v>658</v>
      </c>
      <c r="W108" s="98"/>
      <c r="Y108" s="92" t="s">
        <v>659</v>
      </c>
      <c r="Z108" s="92" t="n">
        <v>300</v>
      </c>
      <c r="AC108" s="92" t="s">
        <v>213</v>
      </c>
      <c r="AD108" s="92" t="str">
        <f aca="false">IF(AC108="НЕТ","Нет",IF(AC108="С","Cex (Х)",IF(AC108="М","Cex (Д)"," ")))</f>
        <v>Cex (Д)</v>
      </c>
      <c r="AE108" s="92" t="str">
        <f aca="false">CONCATENATE(IF(AC108="Нет","",CONCATENATE(AC108,";")),IF(AD108="Нет","",AD108))</f>
        <v>М;Cex (Д)</v>
      </c>
      <c r="AF108" s="92" t="s">
        <v>22</v>
      </c>
      <c r="AG108" s="92" t="s">
        <v>660</v>
      </c>
      <c r="AH108" s="99" t="n">
        <f aca="false">102000+(B108-2)/10-2000</f>
        <v>102112</v>
      </c>
      <c r="AI108" s="94" t="n">
        <f aca="false">IF(AC108="Нет","Нет",AH108*10+2)</f>
        <v>1021122</v>
      </c>
      <c r="AJ108" s="92" t="str">
        <f aca="false">IF(AC108="М",CONCATENATE("ГАНК-4СEx (Д) для определения: ",S108),IF(AC108="С",CONCATENATE("ГАНК-4СEx (Х) для определения: ",S108),"Нет"))</f>
        <v>ГАНК-4СEx (Д) для определения: Пентан (Р)</v>
      </c>
      <c r="AK108" s="92" t="s">
        <v>210</v>
      </c>
      <c r="AL108" s="94" t="n">
        <f aca="false">IF(AC108="нет","Нет",1026000+(B108-2)/10-2000)</f>
        <v>1026112</v>
      </c>
      <c r="AM108" s="92" t="str">
        <f aca="false">IF(AC108="М",CONCATENATE("ГАНК-4ФEx (Д) для определения: ",S108),IF(AC108="С",CONCATENATE("ГАНК-4ФEx (Х) для определения: ",S108),"Нет"))</f>
        <v>ГАНК-4ФEx (Д) для определения: Пентан (Р)</v>
      </c>
      <c r="AN108" s="92" t="s">
        <v>22</v>
      </c>
    </row>
    <row r="109" customFormat="false" ht="21" hidden="false" customHeight="false" outlineLevel="0" collapsed="false">
      <c r="A109" s="88" t="s">
        <v>661</v>
      </c>
      <c r="B109" s="95" t="n">
        <v>21132</v>
      </c>
      <c r="C109" s="90" t="s">
        <v>215</v>
      </c>
      <c r="D109" s="93" t="s">
        <v>180</v>
      </c>
      <c r="E109" s="96" t="s">
        <v>210</v>
      </c>
      <c r="H109" s="97"/>
      <c r="I109" s="97" t="s">
        <v>263</v>
      </c>
      <c r="J109" s="97"/>
      <c r="K109" s="92" t="s">
        <v>209</v>
      </c>
      <c r="L109" s="92" t="s">
        <v>22</v>
      </c>
      <c r="M109" s="92" t="s">
        <v>210</v>
      </c>
      <c r="N109" s="92" t="s">
        <v>210</v>
      </c>
      <c r="O109" s="92" t="s">
        <v>22</v>
      </c>
      <c r="P109" s="92" t="s">
        <v>210</v>
      </c>
      <c r="Q109" s="92" t="s">
        <v>210</v>
      </c>
      <c r="R109" s="92" t="s">
        <v>210</v>
      </c>
      <c r="S109" s="92" t="s">
        <v>662</v>
      </c>
      <c r="W109" s="98"/>
      <c r="Y109" s="92" t="s">
        <v>553</v>
      </c>
      <c r="Z109" s="92" t="n">
        <v>5</v>
      </c>
      <c r="AC109" s="92" t="s">
        <v>213</v>
      </c>
      <c r="AD109" s="92" t="str">
        <f aca="false">IF(AC109="НЕТ","Нет",IF(AC109="С","Cex (Х)",IF(AC109="М","Cex (Д)"," ")))</f>
        <v>Cex (Д)</v>
      </c>
      <c r="AE109" s="92" t="str">
        <f aca="false">CONCATENATE(IF(AC109="Нет","",CONCATENATE(AC109,";")),IF(AD109="Нет","",AD109))</f>
        <v>М;Cex (Д)</v>
      </c>
      <c r="AF109" s="92" t="s">
        <v>22</v>
      </c>
      <c r="AG109" s="92" t="s">
        <v>663</v>
      </c>
      <c r="AH109" s="99" t="n">
        <f aca="false">102000+(B109-2)/10-2000</f>
        <v>102113</v>
      </c>
      <c r="AI109" s="94" t="n">
        <f aca="false">IF(AC109="Нет","Нет",AH109*10+2)</f>
        <v>1021132</v>
      </c>
      <c r="AJ109" s="92" t="str">
        <f aca="false">IF(AC109="М",CONCATENATE("ГАНК-4СEx (Д) для определения: ",S109),IF(AC109="С",CONCATENATE("ГАНК-4СEx (Х) для определения: ",S109),"Нет"))</f>
        <v>ГАНК-4СEx (Д) для определения: Глутаровый альдегид (пентандиаль) (Р)</v>
      </c>
      <c r="AK109" s="92" t="s">
        <v>210</v>
      </c>
      <c r="AL109" s="94" t="n">
        <f aca="false">IF(AC109="нет","Нет",1026000+(B109-2)/10-2000)</f>
        <v>1026113</v>
      </c>
      <c r="AM109" s="92" t="str">
        <f aca="false">IF(AC109="М",CONCATENATE("ГАНК-4ФEx (Д) для определения: ",S109),IF(AC109="С",CONCATENATE("ГАНК-4ФEx (Х) для определения: ",S109),"Нет"))</f>
        <v>ГАНК-4ФEx (Д) для определения: Глутаровый альдегид (пентандиаль) (Р)</v>
      </c>
      <c r="AN109" s="92" t="s">
        <v>22</v>
      </c>
    </row>
    <row r="110" customFormat="false" ht="21" hidden="false" customHeight="false" outlineLevel="0" collapsed="false">
      <c r="A110" s="88" t="s">
        <v>664</v>
      </c>
      <c r="B110" s="95" t="n">
        <v>21142</v>
      </c>
      <c r="C110" s="90" t="s">
        <v>254</v>
      </c>
      <c r="D110" s="93" t="s">
        <v>180</v>
      </c>
      <c r="E110" s="96" t="s">
        <v>210</v>
      </c>
      <c r="H110" s="97"/>
      <c r="I110" s="97"/>
      <c r="J110" s="97"/>
      <c r="K110" s="92" t="s">
        <v>209</v>
      </c>
      <c r="L110" s="92" t="s">
        <v>22</v>
      </c>
      <c r="M110" s="92" t="s">
        <v>210</v>
      </c>
      <c r="N110" s="92" t="s">
        <v>210</v>
      </c>
      <c r="O110" s="92" t="s">
        <v>22</v>
      </c>
      <c r="P110" s="92" t="s">
        <v>210</v>
      </c>
      <c r="Q110" s="92" t="s">
        <v>210</v>
      </c>
      <c r="R110" s="92" t="s">
        <v>210</v>
      </c>
      <c r="S110" s="92" t="s">
        <v>665</v>
      </c>
      <c r="W110" s="98"/>
      <c r="Y110" s="92" t="s">
        <v>666</v>
      </c>
      <c r="Z110" s="92" t="n">
        <v>10</v>
      </c>
      <c r="AB110" s="92" t="s">
        <v>243</v>
      </c>
      <c r="AC110" s="92" t="s">
        <v>213</v>
      </c>
      <c r="AD110" s="92" t="str">
        <f aca="false">IF(AC110="НЕТ","Нет",IF(AC110="С","Cex (Х)",IF(AC110="М","Cex (Д)"," ")))</f>
        <v>Cex (Д)</v>
      </c>
      <c r="AE110" s="92" t="str">
        <f aca="false">CONCATENATE(IF(AC110="Нет","",CONCATENATE(AC110,";")),IF(AD110="Нет","",AD110))</f>
        <v>М;Cex (Д)</v>
      </c>
      <c r="AF110" s="92" t="s">
        <v>22</v>
      </c>
      <c r="AG110" s="92" t="s">
        <v>667</v>
      </c>
      <c r="AH110" s="99" t="n">
        <f aca="false">102000+(B110-2)/10-2000</f>
        <v>102114</v>
      </c>
      <c r="AI110" s="94" t="n">
        <f aca="false">IF(AC110="Нет","Нет",AH110*10+2)</f>
        <v>1021142</v>
      </c>
      <c r="AJ110" s="92" t="str">
        <f aca="false">IF(AC110="М",CONCATENATE("ГАНК-4СEx (Д) для определения: ",S110),IF(AC110="С",CONCATENATE("ГАНК-4СEx (Х) для определения: ",S110),"Нет"))</f>
        <v>ГАНК-4СEx (Д) для определения: Пентан-1-ол (спирт амиловый) (Р)</v>
      </c>
      <c r="AK110" s="92" t="s">
        <v>210</v>
      </c>
      <c r="AL110" s="94" t="n">
        <f aca="false">IF(AC110="нет","Нет",1026000+(B110-2)/10-2000)</f>
        <v>1026114</v>
      </c>
      <c r="AM110" s="92" t="str">
        <f aca="false">IF(AC110="М",CONCATENATE("ГАНК-4ФEx (Д) для определения: ",S110),IF(AC110="С",CONCATENATE("ГАНК-4ФEx (Х) для определения: ",S110),"Нет"))</f>
        <v>ГАНК-4ФEx (Д) для определения: Пентан-1-ол (спирт амиловый) (Р)</v>
      </c>
      <c r="AN110" s="92" t="s">
        <v>22</v>
      </c>
    </row>
    <row r="111" customFormat="false" ht="21" hidden="false" customHeight="false" outlineLevel="0" collapsed="false">
      <c r="A111" s="88" t="s">
        <v>668</v>
      </c>
      <c r="B111" s="95" t="n">
        <v>21152</v>
      </c>
      <c r="C111" s="90" t="s">
        <v>229</v>
      </c>
      <c r="D111" s="93" t="s">
        <v>180</v>
      </c>
      <c r="E111" s="96" t="s">
        <v>210</v>
      </c>
      <c r="H111" s="97"/>
      <c r="I111" s="97" t="s">
        <v>235</v>
      </c>
      <c r="J111" s="97"/>
      <c r="K111" s="92" t="s">
        <v>209</v>
      </c>
      <c r="L111" s="92" t="s">
        <v>22</v>
      </c>
      <c r="M111" s="92" t="s">
        <v>210</v>
      </c>
      <c r="N111" s="92" t="s">
        <v>210</v>
      </c>
      <c r="O111" s="92" t="s">
        <v>22</v>
      </c>
      <c r="P111" s="92" t="s">
        <v>210</v>
      </c>
      <c r="Q111" s="92" t="s">
        <v>210</v>
      </c>
      <c r="R111" s="92" t="s">
        <v>210</v>
      </c>
      <c r="S111" s="92" t="s">
        <v>669</v>
      </c>
      <c r="W111" s="98"/>
      <c r="Y111" s="92" t="s">
        <v>670</v>
      </c>
      <c r="Z111" s="92" t="n">
        <v>1</v>
      </c>
      <c r="AC111" s="92" t="s">
        <v>213</v>
      </c>
      <c r="AD111" s="92" t="str">
        <f aca="false">IF(AC111="НЕТ","Нет",IF(AC111="С","Cex (Х)",IF(AC111="М","Cex (Д)"," ")))</f>
        <v>Cex (Д)</v>
      </c>
      <c r="AE111" s="92" t="str">
        <f aca="false">CONCATENATE(IF(AC111="Нет","",CONCATENATE(AC111,";")),IF(AD111="Нет","",AD111))</f>
        <v>М;Cex (Д)</v>
      </c>
      <c r="AF111" s="92" t="s">
        <v>22</v>
      </c>
      <c r="AG111" s="92" t="s">
        <v>671</v>
      </c>
      <c r="AH111" s="99" t="n">
        <f aca="false">102000+(B111-2)/10-2000</f>
        <v>102115</v>
      </c>
      <c r="AI111" s="94" t="n">
        <f aca="false">IF(AC111="Нет","Нет",AH111*10+2)</f>
        <v>1021152</v>
      </c>
      <c r="AJ111" s="92" t="str">
        <f aca="false">IF(AC111="М",CONCATENATE("ГАНК-4СEx (Д) для определения: ",S111),IF(AC111="С",CONCATENATE("ГАНК-4СEx (Х) для определения: ",S111),"Нет"))</f>
        <v>ГАНК-4СEx (Д) для определения: Диэтилендиамин (пиперазин) (Р)</v>
      </c>
      <c r="AK111" s="92" t="s">
        <v>210</v>
      </c>
      <c r="AL111" s="94" t="n">
        <f aca="false">IF(AC111="нет","Нет",1026000+(B111-2)/10-2000)</f>
        <v>1026115</v>
      </c>
      <c r="AM111" s="92" t="str">
        <f aca="false">IF(AC111="М",CONCATENATE("ГАНК-4ФEx (Д) для определения: ",S111),IF(AC111="С",CONCATENATE("ГАНК-4ФEx (Х) для определения: ",S111),"Нет"))</f>
        <v>ГАНК-4ФEx (Д) для определения: Диэтилендиамин (пиперазин) (Р)</v>
      </c>
      <c r="AN111" s="92" t="s">
        <v>22</v>
      </c>
    </row>
    <row r="112" customFormat="false" ht="21" hidden="false" customHeight="false" outlineLevel="0" collapsed="false">
      <c r="A112" s="88" t="s">
        <v>672</v>
      </c>
      <c r="B112" s="95" t="n">
        <v>21162</v>
      </c>
      <c r="C112" s="90" t="s">
        <v>215</v>
      </c>
      <c r="D112" s="93" t="s">
        <v>180</v>
      </c>
      <c r="E112" s="96" t="s">
        <v>210</v>
      </c>
      <c r="H112" s="97"/>
      <c r="I112" s="97" t="s">
        <v>235</v>
      </c>
      <c r="J112" s="97"/>
      <c r="K112" s="92" t="s">
        <v>209</v>
      </c>
      <c r="L112" s="92" t="s">
        <v>22</v>
      </c>
      <c r="M112" s="92" t="s">
        <v>210</v>
      </c>
      <c r="N112" s="92" t="s">
        <v>210</v>
      </c>
      <c r="O112" s="92" t="s">
        <v>22</v>
      </c>
      <c r="P112" s="92" t="s">
        <v>210</v>
      </c>
      <c r="Q112" s="92" t="s">
        <v>210</v>
      </c>
      <c r="R112" s="92" t="s">
        <v>210</v>
      </c>
      <c r="S112" s="92" t="s">
        <v>673</v>
      </c>
      <c r="W112" s="98"/>
      <c r="Y112" s="92" t="s">
        <v>674</v>
      </c>
      <c r="Z112" s="92" t="n">
        <v>5</v>
      </c>
      <c r="AC112" s="92" t="s">
        <v>213</v>
      </c>
      <c r="AD112" s="92" t="str">
        <f aca="false">IF(AC112="НЕТ","Нет",IF(AC112="С","Cex (Х)",IF(AC112="М","Cex (Д)"," ")))</f>
        <v>Cex (Д)</v>
      </c>
      <c r="AE112" s="92" t="str">
        <f aca="false">CONCATENATE(IF(AC112="Нет","",CONCATENATE(AC112,";")),IF(AD112="Нет","",AD112))</f>
        <v>М;Cex (Д)</v>
      </c>
      <c r="AF112" s="92" t="s">
        <v>22</v>
      </c>
      <c r="AG112" s="92" t="s">
        <v>675</v>
      </c>
      <c r="AH112" s="99" t="n">
        <f aca="false">102000+(B112-2)/10-2000</f>
        <v>102116</v>
      </c>
      <c r="AI112" s="94" t="n">
        <f aca="false">IF(AC112="Нет","Нет",AH112*10+2)</f>
        <v>1021162</v>
      </c>
      <c r="AJ112" s="92" t="str">
        <f aca="false">IF(AC112="М",CONCATENATE("ГАНК-4СEx (Д) для определения: ",S112),IF(AC112="С",CONCATENATE("ГАНК-4СEx (Х) для определения: ",S112),"Нет"))</f>
        <v>ГАНК-4СEx (Д) для определения: Пиридин (Р)</v>
      </c>
      <c r="AK112" s="92" t="s">
        <v>210</v>
      </c>
      <c r="AL112" s="94" t="n">
        <f aca="false">IF(AC112="нет","Нет",1026000+(B112-2)/10-2000)</f>
        <v>1026116</v>
      </c>
      <c r="AM112" s="92" t="str">
        <f aca="false">IF(AC112="М",CONCATENATE("ГАНК-4ФEx (Д) для определения: ",S112),IF(AC112="С",CONCATENATE("ГАНК-4ФEx (Х) для определения: ",S112),"Нет"))</f>
        <v>ГАНК-4ФEx (Д) для определения: Пиридин (Р)</v>
      </c>
      <c r="AN112" s="92" t="s">
        <v>22</v>
      </c>
    </row>
    <row r="113" customFormat="false" ht="21" hidden="false" customHeight="false" outlineLevel="0" collapsed="false">
      <c r="A113" s="88" t="s">
        <v>676</v>
      </c>
      <c r="B113" s="95" t="n">
        <v>21172</v>
      </c>
      <c r="C113" s="90" t="s">
        <v>273</v>
      </c>
      <c r="D113" s="93" t="s">
        <v>180</v>
      </c>
      <c r="E113" s="96" t="s">
        <v>210</v>
      </c>
      <c r="H113" s="97"/>
      <c r="I113" s="98" t="s">
        <v>309</v>
      </c>
      <c r="J113" s="97"/>
      <c r="K113" s="92" t="s">
        <v>209</v>
      </c>
      <c r="L113" s="92" t="s">
        <v>22</v>
      </c>
      <c r="M113" s="92" t="s">
        <v>210</v>
      </c>
      <c r="N113" s="92" t="s">
        <v>210</v>
      </c>
      <c r="O113" s="92" t="s">
        <v>22</v>
      </c>
      <c r="P113" s="92" t="s">
        <v>210</v>
      </c>
      <c r="Q113" s="92" t="s">
        <v>210</v>
      </c>
      <c r="R113" s="92" t="s">
        <v>210</v>
      </c>
      <c r="S113" s="92" t="s">
        <v>677</v>
      </c>
      <c r="W113" s="98"/>
      <c r="Y113" s="92" t="s">
        <v>678</v>
      </c>
      <c r="Z113" s="92" t="n">
        <v>100</v>
      </c>
      <c r="AC113" s="92" t="s">
        <v>213</v>
      </c>
      <c r="AD113" s="92" t="str">
        <f aca="false">IF(AC113="НЕТ","Нет",IF(AC113="С","Cex (Х)",IF(AC113="М","Cex (Д)"," ")))</f>
        <v>Cex (Д)</v>
      </c>
      <c r="AE113" s="92" t="str">
        <f aca="false">CONCATENATE(IF(AC113="Нет","",CONCATENATE(AC113,";")),IF(AD113="Нет","",AD113))</f>
        <v>М;Cex (Д)</v>
      </c>
      <c r="AF113" s="92" t="s">
        <v>22</v>
      </c>
      <c r="AG113" s="92" t="s">
        <v>679</v>
      </c>
      <c r="AH113" s="99" t="n">
        <f aca="false">102000+(B113-2)/10-2000</f>
        <v>102117</v>
      </c>
      <c r="AI113" s="94" t="n">
        <f aca="false">IF(AC113="Нет","Нет",AH113*10+2)</f>
        <v>1021172</v>
      </c>
      <c r="AJ113" s="92" t="str">
        <f aca="false">IF(AC113="М",CONCATENATE("ГАНК-4СEx (Д) для определения: ",S113),IF(AC113="С",CONCATENATE("ГАНК-4СEx (Х) для определения: ",S113),"Нет"))</f>
        <v>ГАНК-4СEx (Д) для определения: Пропан (Р)</v>
      </c>
      <c r="AK113" s="92" t="s">
        <v>210</v>
      </c>
      <c r="AL113" s="94" t="n">
        <f aca="false">IF(AC113="нет","Нет",1026000+(B113-2)/10-2000)</f>
        <v>1026117</v>
      </c>
      <c r="AM113" s="92" t="str">
        <f aca="false">IF(AC113="М",CONCATENATE("ГАНК-4ФEx (Д) для определения: ",S113),IF(AC113="С",CONCATENATE("ГАНК-4ФEx (Х) для определения: ",S113),"Нет"))</f>
        <v>ГАНК-4ФEx (Д) для определения: Пропан (Р)</v>
      </c>
      <c r="AN113" s="92" t="s">
        <v>22</v>
      </c>
    </row>
    <row r="114" customFormat="false" ht="21" hidden="false" customHeight="false" outlineLevel="0" collapsed="false">
      <c r="A114" s="88" t="s">
        <v>680</v>
      </c>
      <c r="B114" s="95" t="n">
        <v>21182</v>
      </c>
      <c r="C114" s="90" t="s">
        <v>254</v>
      </c>
      <c r="D114" s="93" t="s">
        <v>180</v>
      </c>
      <c r="E114" s="96" t="s">
        <v>210</v>
      </c>
      <c r="H114" s="97"/>
      <c r="I114" s="97" t="s">
        <v>318</v>
      </c>
      <c r="J114" s="97"/>
      <c r="K114" s="92" t="s">
        <v>209</v>
      </c>
      <c r="L114" s="92" t="s">
        <v>22</v>
      </c>
      <c r="M114" s="92" t="s">
        <v>210</v>
      </c>
      <c r="N114" s="92" t="s">
        <v>210</v>
      </c>
      <c r="O114" s="92" t="s">
        <v>22</v>
      </c>
      <c r="P114" s="92" t="s">
        <v>210</v>
      </c>
      <c r="Q114" s="92" t="s">
        <v>210</v>
      </c>
      <c r="R114" s="92" t="s">
        <v>210</v>
      </c>
      <c r="S114" s="92" t="s">
        <v>681</v>
      </c>
      <c r="W114" s="98"/>
      <c r="Y114" s="92" t="s">
        <v>682</v>
      </c>
      <c r="Z114" s="92" t="n">
        <v>10</v>
      </c>
      <c r="AC114" s="92" t="s">
        <v>213</v>
      </c>
      <c r="AD114" s="92" t="str">
        <f aca="false">IF(AC114="НЕТ","Нет",IF(AC114="С","Cex (Х)",IF(AC114="М","Cex (Д)"," ")))</f>
        <v>Cex (Д)</v>
      </c>
      <c r="AE114" s="92" t="str">
        <f aca="false">CONCATENATE(IF(AC114="Нет","",CONCATENATE(AC114,";")),IF(AD114="Нет","",AD114))</f>
        <v>М;Cex (Д)</v>
      </c>
      <c r="AF114" s="92" t="s">
        <v>22</v>
      </c>
      <c r="AG114" s="92" t="s">
        <v>683</v>
      </c>
      <c r="AH114" s="99" t="n">
        <f aca="false">102000+(B114-2)/10-2000</f>
        <v>102118</v>
      </c>
      <c r="AI114" s="94" t="n">
        <f aca="false">IF(AC114="Нет","Нет",AH114*10+2)</f>
        <v>1021182</v>
      </c>
      <c r="AJ114" s="92" t="str">
        <f aca="false">IF(AC114="М",CONCATENATE("ГАНК-4СEx (Д) для определения: ",S114),IF(AC114="С",CONCATENATE("ГАНК-4СEx (Х) для определения: ",S114),"Нет"))</f>
        <v>ГАНК-4СEx (Д) для определения: Пропан-1-ол (Р)</v>
      </c>
      <c r="AK114" s="92" t="s">
        <v>210</v>
      </c>
      <c r="AL114" s="94" t="n">
        <f aca="false">IF(AC114="нет","Нет",1026000+(B114-2)/10-2000)</f>
        <v>1026118</v>
      </c>
      <c r="AM114" s="92" t="str">
        <f aca="false">IF(AC114="М",CONCATENATE("ГАНК-4ФEx (Д) для определения: ",S114),IF(AC114="С",CONCATENATE("ГАНК-4ФEx (Х) для определения: ",S114),"Нет"))</f>
        <v>ГАНК-4ФEx (Д) для определения: Пропан-1-ол (Р)</v>
      </c>
      <c r="AN114" s="92" t="s">
        <v>22</v>
      </c>
    </row>
    <row r="115" customFormat="false" ht="21" hidden="false" customHeight="false" outlineLevel="0" collapsed="false">
      <c r="A115" s="88" t="s">
        <v>684</v>
      </c>
      <c r="B115" s="95" t="n">
        <v>21192</v>
      </c>
      <c r="C115" s="90" t="s">
        <v>254</v>
      </c>
      <c r="D115" s="93" t="s">
        <v>180</v>
      </c>
      <c r="E115" s="96" t="s">
        <v>210</v>
      </c>
      <c r="H115" s="97"/>
      <c r="I115" s="97"/>
      <c r="J115" s="97"/>
      <c r="K115" s="92" t="s">
        <v>209</v>
      </c>
      <c r="L115" s="92" t="s">
        <v>22</v>
      </c>
      <c r="M115" s="92" t="s">
        <v>210</v>
      </c>
      <c r="N115" s="92" t="s">
        <v>210</v>
      </c>
      <c r="O115" s="92" t="s">
        <v>22</v>
      </c>
      <c r="P115" s="92" t="s">
        <v>210</v>
      </c>
      <c r="Q115" s="92" t="s">
        <v>210</v>
      </c>
      <c r="R115" s="92" t="s">
        <v>210</v>
      </c>
      <c r="S115" s="92" t="s">
        <v>685</v>
      </c>
      <c r="W115" s="98"/>
      <c r="Y115" s="92" t="s">
        <v>686</v>
      </c>
      <c r="Z115" s="92" t="n">
        <v>10</v>
      </c>
      <c r="AB115" s="92" t="s">
        <v>243</v>
      </c>
      <c r="AC115" s="92" t="s">
        <v>213</v>
      </c>
      <c r="AD115" s="92" t="str">
        <f aca="false">IF(AC115="НЕТ","Нет",IF(AC115="С","Cex (Х)",IF(AC115="М","Cex (Д)"," ")))</f>
        <v>Cex (Д)</v>
      </c>
      <c r="AE115" s="92" t="str">
        <f aca="false">CONCATENATE(IF(AC115="Нет","",CONCATENATE(AC115,";")),IF(AD115="Нет","",AD115))</f>
        <v>М;Cex (Д)</v>
      </c>
      <c r="AF115" s="92" t="s">
        <v>22</v>
      </c>
      <c r="AG115" s="92" t="s">
        <v>687</v>
      </c>
      <c r="AH115" s="99" t="n">
        <f aca="false">102000+(B115-2)/10-2000</f>
        <v>102119</v>
      </c>
      <c r="AI115" s="94" t="n">
        <f aca="false">IF(AC115="Нет","Нет",AH115*10+2)</f>
        <v>1021192</v>
      </c>
      <c r="AJ115" s="92" t="str">
        <f aca="false">IF(AC115="М",CONCATENATE("ГАНК-4СEx (Д) для определения: ",S115),IF(AC115="С",CONCATENATE("ГАНК-4СEx (Х) для определения: ",S115),"Нет"))</f>
        <v>ГАНК-4СEx (Д) для определения: Пропан-2-ол (изопропанол, изопропиловый спирт) (Р)</v>
      </c>
      <c r="AK115" s="92" t="s">
        <v>210</v>
      </c>
      <c r="AL115" s="94" t="n">
        <f aca="false">IF(AC115="нет","Нет",1026000+(B115-2)/10-2000)</f>
        <v>1026119</v>
      </c>
      <c r="AM115" s="92" t="str">
        <f aca="false">IF(AC115="М",CONCATENATE("ГАНК-4ФEx (Д) для определения: ",S115),IF(AC115="С",CONCATENATE("ГАНК-4ФEx (Х) для определения: ",S115),"Нет"))</f>
        <v>ГАНК-4ФEx (Д) для определения: Пропан-2-ол (изопропанол, изопропиловый спирт) (Р)</v>
      </c>
      <c r="AN115" s="92" t="s">
        <v>22</v>
      </c>
    </row>
    <row r="116" customFormat="false" ht="21" hidden="false" customHeight="false" outlineLevel="0" collapsed="false">
      <c r="A116" s="88" t="s">
        <v>688</v>
      </c>
      <c r="B116" s="95" t="n">
        <v>21202</v>
      </c>
      <c r="C116" s="90" t="s">
        <v>331</v>
      </c>
      <c r="D116" s="93" t="s">
        <v>180</v>
      </c>
      <c r="E116" s="96" t="s">
        <v>210</v>
      </c>
      <c r="H116" s="97"/>
      <c r="I116" s="97"/>
      <c r="J116" s="97"/>
      <c r="K116" s="92" t="s">
        <v>209</v>
      </c>
      <c r="L116" s="92" t="s">
        <v>22</v>
      </c>
      <c r="M116" s="92" t="s">
        <v>210</v>
      </c>
      <c r="N116" s="92" t="s">
        <v>210</v>
      </c>
      <c r="O116" s="92" t="s">
        <v>22</v>
      </c>
      <c r="P116" s="92" t="s">
        <v>210</v>
      </c>
      <c r="Q116" s="92" t="s">
        <v>210</v>
      </c>
      <c r="R116" s="92" t="s">
        <v>210</v>
      </c>
      <c r="S116" s="92" t="s">
        <v>689</v>
      </c>
      <c r="W116" s="98"/>
      <c r="Y116" s="92" t="s">
        <v>690</v>
      </c>
      <c r="Z116" s="92" t="n">
        <v>200</v>
      </c>
      <c r="AB116" s="92" t="s">
        <v>20</v>
      </c>
      <c r="AC116" s="92" t="s">
        <v>213</v>
      </c>
      <c r="AD116" s="92" t="str">
        <f aca="false">IF(AC116="НЕТ","Нет",IF(AC116="С","Cex (Х)",IF(AC116="М","Cex (Д)"," ")))</f>
        <v>Cex (Д)</v>
      </c>
      <c r="AE116" s="92" t="str">
        <f aca="false">CONCATENATE(IF(AC116="Нет","",CONCATENATE(AC116,";")),IF(AD116="Нет","",AD116))</f>
        <v>М;Cex (Д)</v>
      </c>
      <c r="AF116" s="92" t="s">
        <v>22</v>
      </c>
      <c r="AG116" s="92" t="s">
        <v>691</v>
      </c>
      <c r="AH116" s="99"/>
      <c r="AI116" s="94"/>
      <c r="AJ116" s="92" t="str">
        <f aca="false">IF(AC116="М",CONCATENATE("ГАНК-4СEx (Д) для определения: ",S116),IF(AC116="С",CONCATENATE("ГАНК-4СEx (Х) для определения: ",S116),"Нет"))</f>
        <v>ГАНК-4СEx (Д) для определения: Ацетон (пропан-2он) (Р)</v>
      </c>
      <c r="AK116" s="92" t="s">
        <v>210</v>
      </c>
      <c r="AL116" s="94" t="n">
        <f aca="false">IF(AC116="нет","Нет",1026000+(B116-2)/10-2000)</f>
        <v>1026120</v>
      </c>
      <c r="AM116" s="92" t="str">
        <f aca="false">IF(AC116="М",CONCATENATE("ГАНК-4ФEx (Д) для определения: ",S116),IF(AC116="С",CONCATENATE("ГАНК-4ФEx (Х) для определения: ",S116),"Нет"))</f>
        <v>ГАНК-4ФEx (Д) для определения: Ацетон (пропан-2он) (Р)</v>
      </c>
      <c r="AN116" s="92" t="s">
        <v>22</v>
      </c>
    </row>
    <row r="117" customFormat="false" ht="21" hidden="false" customHeight="false" outlineLevel="0" collapsed="false">
      <c r="A117" s="88" t="s">
        <v>692</v>
      </c>
      <c r="B117" s="95" t="n">
        <v>21212</v>
      </c>
      <c r="C117" s="90" t="s">
        <v>240</v>
      </c>
      <c r="D117" s="93" t="s">
        <v>180</v>
      </c>
      <c r="E117" s="96" t="s">
        <v>210</v>
      </c>
      <c r="H117" s="97"/>
      <c r="I117" s="97"/>
      <c r="J117" s="105"/>
      <c r="K117" s="92" t="s">
        <v>209</v>
      </c>
      <c r="L117" s="92" t="s">
        <v>22</v>
      </c>
      <c r="M117" s="92" t="s">
        <v>210</v>
      </c>
      <c r="N117" s="92" t="s">
        <v>210</v>
      </c>
      <c r="O117" s="92" t="s">
        <v>22</v>
      </c>
      <c r="P117" s="92" t="s">
        <v>210</v>
      </c>
      <c r="Q117" s="92" t="s">
        <v>210</v>
      </c>
      <c r="R117" s="92" t="s">
        <v>210</v>
      </c>
      <c r="S117" s="92" t="s">
        <v>693</v>
      </c>
      <c r="W117" s="98"/>
      <c r="Y117" s="92" t="s">
        <v>694</v>
      </c>
      <c r="Z117" s="92" t="n">
        <v>0.5</v>
      </c>
      <c r="AB117" s="92" t="s">
        <v>243</v>
      </c>
      <c r="AC117" s="92" t="s">
        <v>213</v>
      </c>
      <c r="AD117" s="92" t="str">
        <f aca="false">IF(AC117="НЕТ","Нет",IF(AC117="С","Cex (Х)",IF(AC117="М","Cex (Д)"," ")))</f>
        <v>Cex (Д)</v>
      </c>
      <c r="AE117" s="92" t="str">
        <f aca="false">CONCATENATE(IF(AC117="Нет","",CONCATENATE(AC117,";")),IF(AD117="Нет","",AD117))</f>
        <v>М;Cex (Д)</v>
      </c>
      <c r="AF117" s="92" t="s">
        <v>22</v>
      </c>
      <c r="AG117" s="92" t="s">
        <v>695</v>
      </c>
      <c r="AH117" s="99" t="n">
        <f aca="false">102000+(B117-2)/10-2000</f>
        <v>102121</v>
      </c>
      <c r="AI117" s="94" t="n">
        <f aca="false">IF(AC117="Нет","Нет",AH117*10+2)</f>
        <v>1021212</v>
      </c>
      <c r="AJ117" s="92" t="str">
        <f aca="false">IF(AC117="М",CONCATENATE("ГАНК-4СEx (Д) для определения: ",S117),IF(AC117="С",CONCATENATE("ГАНК-4СEx (Х) для определения: ",S117),"Нет"))</f>
        <v>ГАНК-4СEx (Д) для определения: Акрилонитрил (проп-2-енонитрил) (Р)</v>
      </c>
      <c r="AK117" s="92" t="s">
        <v>210</v>
      </c>
      <c r="AL117" s="94" t="n">
        <f aca="false">IF(AC117="нет","Нет",1026000+(B117-2)/10-2000)</f>
        <v>1026121</v>
      </c>
      <c r="AM117" s="92" t="str">
        <f aca="false">IF(AC117="М",CONCATENATE("ГАНК-4ФEx (Д) для определения: ",S117),IF(AC117="С",CONCATENATE("ГАНК-4ФEx (Х) для определения: ",S117),"Нет"))</f>
        <v>ГАНК-4ФEx (Д) для определения: Акрилонитрил (проп-2-енонитрил) (Р)</v>
      </c>
      <c r="AN117" s="92" t="s">
        <v>22</v>
      </c>
    </row>
    <row r="118" customFormat="false" ht="21" hidden="false" customHeight="false" outlineLevel="0" collapsed="false">
      <c r="A118" s="88" t="s">
        <v>696</v>
      </c>
      <c r="B118" s="95" t="n">
        <v>21222</v>
      </c>
      <c r="C118" s="90" t="s">
        <v>506</v>
      </c>
      <c r="D118" s="93" t="s">
        <v>180</v>
      </c>
      <c r="E118" s="96" t="s">
        <v>210</v>
      </c>
      <c r="H118" s="97"/>
      <c r="I118" s="97"/>
      <c r="J118" s="97"/>
      <c r="K118" s="92" t="s">
        <v>209</v>
      </c>
      <c r="L118" s="92" t="s">
        <v>22</v>
      </c>
      <c r="M118" s="92" t="s">
        <v>210</v>
      </c>
      <c r="N118" s="92" t="s">
        <v>210</v>
      </c>
      <c r="O118" s="92" t="s">
        <v>22</v>
      </c>
      <c r="P118" s="92" t="s">
        <v>210</v>
      </c>
      <c r="Q118" s="92" t="s">
        <v>210</v>
      </c>
      <c r="R118" s="92" t="s">
        <v>210</v>
      </c>
      <c r="S118" s="92" t="s">
        <v>697</v>
      </c>
      <c r="W118" s="98"/>
      <c r="Y118" s="92" t="s">
        <v>698</v>
      </c>
      <c r="Z118" s="92" t="n">
        <v>0.2</v>
      </c>
      <c r="AB118" s="92" t="s">
        <v>20</v>
      </c>
      <c r="AC118" s="92" t="s">
        <v>213</v>
      </c>
      <c r="AD118" s="92" t="str">
        <f aca="false">IF(AC118="НЕТ","Нет",IF(AC118="С","Cex (Х)",IF(AC118="М","Cex (Д)"," ")))</f>
        <v>Cex (Д)</v>
      </c>
      <c r="AE118" s="92" t="str">
        <f aca="false">CONCATENATE(IF(AC118="Нет","",CONCATENATE(AC118,";")),IF(AD118="Нет","",AD118))</f>
        <v>М;Cex (Д)</v>
      </c>
      <c r="AF118" s="92" t="s">
        <v>22</v>
      </c>
      <c r="AG118" s="92" t="s">
        <v>699</v>
      </c>
      <c r="AH118" s="99" t="n">
        <f aca="false">102000+(B118-2)/10-2000</f>
        <v>102122</v>
      </c>
      <c r="AI118" s="94" t="n">
        <f aca="false">IF(AC118="Нет","Нет",AH118*10+2)</f>
        <v>1021222</v>
      </c>
      <c r="AJ118" s="92" t="str">
        <f aca="false">IF(AC118="М",CONCATENATE("ГАНК-4СEx (Д) для определения: ",S118),IF(AC118="С",CONCATENATE("ГАНК-4СEx (Х) для определения: ",S118),"Нет"))</f>
        <v>ГАНК-4СEx (Д) для определения: Акролеин (проп-2ен-1-аль) (Р)</v>
      </c>
      <c r="AK118" s="92" t="s">
        <v>210</v>
      </c>
      <c r="AL118" s="94" t="n">
        <f aca="false">IF(AC118="нет","Нет",1026000+(B118-2)/10-2000)</f>
        <v>1026122</v>
      </c>
      <c r="AM118" s="92" t="str">
        <f aca="false">IF(AC118="М",CONCATENATE("ГАНК-4ФEx (Д) для определения: ",S118),IF(AC118="С",CONCATENATE("ГАНК-4ФEx (Х) для определения: ",S118),"Нет"))</f>
        <v>ГАНК-4ФEx (Д) для определения: Акролеин (проп-2ен-1-аль) (Р)</v>
      </c>
      <c r="AN118" s="92" t="s">
        <v>22</v>
      </c>
    </row>
    <row r="119" customFormat="false" ht="21" hidden="false" customHeight="false" outlineLevel="0" collapsed="false">
      <c r="A119" s="88" t="s">
        <v>700</v>
      </c>
      <c r="B119" s="95" t="n">
        <v>21232</v>
      </c>
      <c r="C119" s="90" t="s">
        <v>215</v>
      </c>
      <c r="D119" s="93" t="s">
        <v>180</v>
      </c>
      <c r="E119" s="96" t="s">
        <v>210</v>
      </c>
      <c r="H119" s="97"/>
      <c r="I119" s="97" t="s">
        <v>224</v>
      </c>
      <c r="J119" s="97"/>
      <c r="K119" s="92" t="s">
        <v>209</v>
      </c>
      <c r="L119" s="92" t="s">
        <v>22</v>
      </c>
      <c r="M119" s="92" t="s">
        <v>210</v>
      </c>
      <c r="N119" s="92" t="s">
        <v>210</v>
      </c>
      <c r="O119" s="92" t="s">
        <v>22</v>
      </c>
      <c r="P119" s="92" t="s">
        <v>210</v>
      </c>
      <c r="Q119" s="92" t="s">
        <v>210</v>
      </c>
      <c r="R119" s="92" t="s">
        <v>210</v>
      </c>
      <c r="S119" s="92" t="s">
        <v>701</v>
      </c>
      <c r="W119" s="98"/>
      <c r="Y119" s="92" t="s">
        <v>702</v>
      </c>
      <c r="Z119" s="92" t="n">
        <v>5</v>
      </c>
      <c r="AC119" s="92" t="s">
        <v>213</v>
      </c>
      <c r="AD119" s="92" t="str">
        <f aca="false">IF(AC119="НЕТ","Нет",IF(AC119="С","Cex (Х)",IF(AC119="М","Cex (Д)"," ")))</f>
        <v>Cex (Д)</v>
      </c>
      <c r="AE119" s="92" t="str">
        <f aca="false">CONCATENATE(IF(AC119="Нет","",CONCATENATE(AC119,";")),IF(AD119="Нет","",AD119))</f>
        <v>М;Cex (Д)</v>
      </c>
      <c r="AF119" s="92" t="s">
        <v>22</v>
      </c>
      <c r="AG119" s="92" t="s">
        <v>703</v>
      </c>
      <c r="AH119" s="99" t="n">
        <f aca="false">102000+(B119-2)/10-2000</f>
        <v>102123</v>
      </c>
      <c r="AI119" s="94" t="n">
        <f aca="false">IF(AC119="Нет","Нет",AH119*10+2)</f>
        <v>1021232</v>
      </c>
      <c r="AJ119" s="92" t="str">
        <f aca="false">IF(AC119="М",CONCATENATE("ГАНК-4СEx (Д) для определения: ",S119),IF(AC119="С",CONCATENATE("ГАНК-4СEx (Х) для определения: ",S119),"Нет"))</f>
        <v>ГАНК-4СEx (Д) для определения: Кислота акриловая (Р)</v>
      </c>
      <c r="AK119" s="92" t="s">
        <v>210</v>
      </c>
      <c r="AL119" s="94" t="n">
        <f aca="false">IF(AC119="нет","Нет",1026000+(B119-2)/10-2000)</f>
        <v>1026123</v>
      </c>
      <c r="AM119" s="92" t="str">
        <f aca="false">IF(AC119="М",CONCATENATE("ГАНК-4ФEx (Д) для определения: ",S119),IF(AC119="С",CONCATENATE("ГАНК-4ФEx (Х) для определения: ",S119),"Нет"))</f>
        <v>ГАНК-4ФEx (Д) для определения: Кислота акриловая (Р)</v>
      </c>
      <c r="AN119" s="92" t="s">
        <v>22</v>
      </c>
    </row>
    <row r="120" customFormat="false" ht="21" hidden="false" customHeight="false" outlineLevel="0" collapsed="false">
      <c r="A120" s="88" t="s">
        <v>704</v>
      </c>
      <c r="B120" s="95" t="n">
        <v>21242</v>
      </c>
      <c r="C120" s="90" t="s">
        <v>259</v>
      </c>
      <c r="D120" s="93" t="s">
        <v>180</v>
      </c>
      <c r="E120" s="96" t="s">
        <v>210</v>
      </c>
      <c r="H120" s="97"/>
      <c r="I120" s="97"/>
      <c r="J120" s="97"/>
      <c r="K120" s="92" t="s">
        <v>209</v>
      </c>
      <c r="L120" s="92" t="s">
        <v>22</v>
      </c>
      <c r="M120" s="92" t="s">
        <v>210</v>
      </c>
      <c r="N120" s="92" t="s">
        <v>210</v>
      </c>
      <c r="O120" s="92" t="s">
        <v>22</v>
      </c>
      <c r="P120" s="92" t="s">
        <v>210</v>
      </c>
      <c r="Q120" s="92" t="s">
        <v>210</v>
      </c>
      <c r="R120" s="92" t="s">
        <v>210</v>
      </c>
      <c r="S120" s="92" t="s">
        <v>705</v>
      </c>
      <c r="W120" s="98"/>
      <c r="Y120" s="92" t="s">
        <v>706</v>
      </c>
      <c r="Z120" s="92" t="n">
        <v>50</v>
      </c>
      <c r="AB120" s="92" t="s">
        <v>243</v>
      </c>
      <c r="AC120" s="92" t="s">
        <v>213</v>
      </c>
      <c r="AD120" s="92" t="str">
        <f aca="false">IF(AC120="НЕТ","Нет",IF(AC120="С","Cex (Х)",IF(AC120="М","Cex (Д)"," ")))</f>
        <v>Cex (Д)</v>
      </c>
      <c r="AE120" s="92" t="str">
        <f aca="false">CONCATENATE(IF(AC120="Нет","",CONCATENATE(AC120,";")),IF(AD120="Нет","",AD120))</f>
        <v>М;Cex (Д)</v>
      </c>
      <c r="AF120" s="92" t="s">
        <v>22</v>
      </c>
      <c r="AG120" s="92" t="s">
        <v>707</v>
      </c>
      <c r="AH120" s="99" t="n">
        <f aca="false">102000+(B120-2)/10-2000</f>
        <v>102124</v>
      </c>
      <c r="AI120" s="94" t="n">
        <f aca="false">IF(AC120="Нет","Нет",AH120*10+2)</f>
        <v>1021242</v>
      </c>
      <c r="AJ120" s="92" t="str">
        <f aca="false">IF(AC120="М",CONCATENATE("ГАНК-4СEx (Д) для определения: ",S120),IF(AC120="С",CONCATENATE("ГАНК-4СEx (Х) для определения: ",S120),"Нет"))</f>
        <v>ГАНК-4СEx (Д) для определения: Пропен (пропилен) (Р)</v>
      </c>
      <c r="AK120" s="92" t="s">
        <v>210</v>
      </c>
      <c r="AL120" s="94" t="n">
        <f aca="false">IF(AC120="нет","Нет",1026000+(B120-2)/10-2000)</f>
        <v>1026124</v>
      </c>
      <c r="AM120" s="92" t="str">
        <f aca="false">IF(AC120="М",CONCATENATE("ГАНК-4ФEx (Д) для определения: ",S120),IF(AC120="С",CONCATENATE("ГАНК-4ФEx (Х) для определения: ",S120),"Нет"))</f>
        <v>ГАНК-4ФEx (Д) для определения: Пропен (пропилен) (Р)</v>
      </c>
      <c r="AN120" s="92" t="s">
        <v>22</v>
      </c>
    </row>
    <row r="121" customFormat="false" ht="21" hidden="false" customHeight="false" outlineLevel="0" collapsed="false">
      <c r="A121" s="88" t="s">
        <v>708</v>
      </c>
      <c r="B121" s="95" t="n">
        <v>21252</v>
      </c>
      <c r="C121" s="90" t="s">
        <v>207</v>
      </c>
      <c r="D121" s="93" t="s">
        <v>180</v>
      </c>
      <c r="E121" s="96" t="s">
        <v>208</v>
      </c>
      <c r="H121" s="97"/>
      <c r="I121" s="97" t="s">
        <v>481</v>
      </c>
      <c r="J121" s="97"/>
      <c r="K121" s="92" t="s">
        <v>209</v>
      </c>
      <c r="L121" s="92" t="s">
        <v>22</v>
      </c>
      <c r="M121" s="92" t="s">
        <v>208</v>
      </c>
      <c r="N121" s="92" t="s">
        <v>208</v>
      </c>
      <c r="O121" s="92" t="s">
        <v>22</v>
      </c>
      <c r="P121" s="92" t="s">
        <v>208</v>
      </c>
      <c r="Q121" s="92" t="s">
        <v>208</v>
      </c>
      <c r="R121" s="92" t="s">
        <v>22</v>
      </c>
      <c r="S121" s="92" t="s">
        <v>709</v>
      </c>
      <c r="W121" s="98"/>
      <c r="Z121" s="92" t="n">
        <v>2</v>
      </c>
      <c r="AC121" s="92" t="s">
        <v>227</v>
      </c>
      <c r="AD121" s="92" t="str">
        <f aca="false">IF(AC121="НЕТ","Нет",IF(AC121="С","Cex (Х)",IF(AC121="М","Cex (Д)"," ")))</f>
        <v>Cex (Х)</v>
      </c>
      <c r="AE121" s="92" t="str">
        <f aca="false">CONCATENATE(IF(AC121="Нет","",CONCATENATE(AC121,";")),IF(AD121="Нет","",AD121))</f>
        <v>С;Cex (Х)</v>
      </c>
      <c r="AF121" s="92" t="s">
        <v>710</v>
      </c>
      <c r="AG121" s="92" t="s">
        <v>22</v>
      </c>
      <c r="AH121" s="99" t="n">
        <f aca="false">102000+(B121-2)/10-2000</f>
        <v>102125</v>
      </c>
      <c r="AI121" s="94" t="n">
        <f aca="false">IF(AC121="Нет","Нет",AH121*10+2)</f>
        <v>1021252</v>
      </c>
      <c r="AJ121" s="92" t="str">
        <f aca="false">IF(AC121="М",CONCATENATE("ГАНК-4СEx (Д) для определения: ",S121),IF(AC121="С",CONCATENATE("ГАНК-4СEx (Х) для определения: ",S121),"Нет"))</f>
        <v>ГАНК-4СEx (Х) для определения: Пыль (бумажная) (Р)</v>
      </c>
      <c r="AK121" s="92" t="s">
        <v>208</v>
      </c>
      <c r="AL121" s="94" t="n">
        <f aca="false">IF(AC121="нет","Нет",1026000+(B121-2)/10-2000)</f>
        <v>1026125</v>
      </c>
      <c r="AM121" s="92" t="str">
        <f aca="false">IF(AC121="М",CONCATENATE("ГАНК-4ФEx (Д) для определения: ",S121),IF(AC121="С",CONCATENATE("ГАНК-4ФEx (Х) для определения: ",S121),"Нет"))</f>
        <v>ГАНК-4ФEx (Х) для определения: Пыль (бумажная) (Р)</v>
      </c>
      <c r="AN121" s="92" t="s">
        <v>22</v>
      </c>
    </row>
    <row r="122" customFormat="false" ht="21" hidden="false" customHeight="false" outlineLevel="0" collapsed="false">
      <c r="A122" s="88" t="s">
        <v>711</v>
      </c>
      <c r="B122" s="95" t="n">
        <v>21272</v>
      </c>
      <c r="C122" s="90" t="s">
        <v>207</v>
      </c>
      <c r="D122" s="93" t="s">
        <v>180</v>
      </c>
      <c r="E122" s="96" t="s">
        <v>208</v>
      </c>
      <c r="H122" s="97"/>
      <c r="I122" s="97" t="s">
        <v>481</v>
      </c>
      <c r="J122" s="97"/>
      <c r="K122" s="92" t="s">
        <v>209</v>
      </c>
      <c r="L122" s="92" t="s">
        <v>22</v>
      </c>
      <c r="M122" s="92" t="s">
        <v>208</v>
      </c>
      <c r="N122" s="92" t="s">
        <v>208</v>
      </c>
      <c r="O122" s="92" t="s">
        <v>22</v>
      </c>
      <c r="P122" s="92" t="s">
        <v>208</v>
      </c>
      <c r="Q122" s="92" t="s">
        <v>208</v>
      </c>
      <c r="R122" s="92" t="s">
        <v>22</v>
      </c>
      <c r="S122" s="92" t="s">
        <v>712</v>
      </c>
      <c r="W122" s="98"/>
      <c r="Z122" s="92" t="n">
        <v>2</v>
      </c>
      <c r="AC122" s="92" t="s">
        <v>227</v>
      </c>
      <c r="AD122" s="92" t="str">
        <f aca="false">IF(AC122="НЕТ","Нет",IF(AC122="С","Cex (Х)",IF(AC122="М","Cex (Д)"," ")))</f>
        <v>Cex (Х)</v>
      </c>
      <c r="AE122" s="92" t="str">
        <f aca="false">CONCATENATE(IF(AC122="Нет","",CONCATENATE(AC122,";")),IF(AD122="Нет","",AD122))</f>
        <v>С;Cex (Х)</v>
      </c>
      <c r="AF122" s="92" t="s">
        <v>713</v>
      </c>
      <c r="AG122" s="92" t="s">
        <v>22</v>
      </c>
      <c r="AH122" s="99" t="n">
        <f aca="false">102000+(B122-2)/10-2000</f>
        <v>102127</v>
      </c>
      <c r="AI122" s="94" t="n">
        <f aca="false">IF(AC122="Нет","Нет",AH122*10+2)</f>
        <v>1021272</v>
      </c>
      <c r="AJ122" s="92" t="str">
        <f aca="false">IF(AC122="М",CONCATENATE("ГАНК-4СEx (Д) для определения: ",S122),IF(AC122="С",CONCATENATE("ГАНК-4СEx (Х) для определения: ",S122),"Нет"))</f>
        <v>ГАНК-4СEx (Х) для определения: Пыль (взвешенные вещества) (Р)</v>
      </c>
      <c r="AK122" s="92" t="s">
        <v>208</v>
      </c>
      <c r="AL122" s="94" t="n">
        <f aca="false">IF(AC122="нет","Нет",1026000+(B122-2)/10-2000)</f>
        <v>1026127</v>
      </c>
      <c r="AM122" s="92" t="str">
        <f aca="false">IF(AC122="М",CONCATENATE("ГАНК-4ФEx (Д) для определения: ",S122),IF(AC122="С",CONCATENATE("ГАНК-4ФEx (Х) для определения: ",S122),"Нет"))</f>
        <v>ГАНК-4ФEx (Х) для определения: Пыль (взвешенные вещества) (Р)</v>
      </c>
      <c r="AN122" s="92" t="s">
        <v>22</v>
      </c>
    </row>
    <row r="123" customFormat="false" ht="21" hidden="false" customHeight="false" outlineLevel="0" collapsed="false">
      <c r="A123" s="88" t="s">
        <v>714</v>
      </c>
      <c r="B123" s="95" t="n">
        <v>21282</v>
      </c>
      <c r="C123" s="90" t="s">
        <v>480</v>
      </c>
      <c r="D123" s="93" t="s">
        <v>180</v>
      </c>
      <c r="E123" s="96" t="s">
        <v>208</v>
      </c>
      <c r="H123" s="97"/>
      <c r="I123" s="97" t="s">
        <v>481</v>
      </c>
      <c r="J123" s="97"/>
      <c r="K123" s="92" t="s">
        <v>209</v>
      </c>
      <c r="L123" s="92" t="s">
        <v>22</v>
      </c>
      <c r="M123" s="92" t="s">
        <v>208</v>
      </c>
      <c r="N123" s="92" t="s">
        <v>208</v>
      </c>
      <c r="O123" s="92" t="s">
        <v>22</v>
      </c>
      <c r="P123" s="92" t="s">
        <v>208</v>
      </c>
      <c r="Q123" s="92" t="s">
        <v>208</v>
      </c>
      <c r="R123" s="92" t="s">
        <v>22</v>
      </c>
      <c r="S123" s="92" t="s">
        <v>715</v>
      </c>
      <c r="W123" s="98"/>
      <c r="Z123" s="92" t="n">
        <v>4</v>
      </c>
      <c r="AC123" s="92" t="s">
        <v>227</v>
      </c>
      <c r="AD123" s="92" t="str">
        <f aca="false">IF(AC123="НЕТ","Нет",IF(AC123="С","Cex (Х)",IF(AC123="М","Cex (Д)"," ")))</f>
        <v>Cex (Х)</v>
      </c>
      <c r="AE123" s="92" t="str">
        <f aca="false">CONCATENATE(IF(AC123="Нет","",CONCATENATE(AC123,";")),IF(AD123="Нет","",AD123))</f>
        <v>С;Cex (Х)</v>
      </c>
      <c r="AF123" s="92" t="s">
        <v>716</v>
      </c>
      <c r="AG123" s="92" t="s">
        <v>22</v>
      </c>
      <c r="AH123" s="99" t="n">
        <f aca="false">102000+(B123-2)/10-2000</f>
        <v>102128</v>
      </c>
      <c r="AI123" s="94" t="n">
        <f aca="false">IF(AC123="Нет","Нет",AH123*10+2)</f>
        <v>1021282</v>
      </c>
      <c r="AJ123" s="92" t="str">
        <f aca="false">IF(AC123="М",CONCATENATE("ГАНК-4СEx (Д) для определения: ",S123),IF(AC123="С",CONCATENATE("ГАНК-4СEx (Х) для определения: ",S123),"Нет"))</f>
        <v>ГАНК-4СEx (Х) для определения: Пыль (10 %&gt;SiO2&gt;2 %) (Р)</v>
      </c>
      <c r="AK123" s="92" t="s">
        <v>208</v>
      </c>
      <c r="AL123" s="94" t="n">
        <f aca="false">IF(AC123="нет","Нет",1026000+(B123-2)/10-2000)</f>
        <v>1026128</v>
      </c>
      <c r="AM123" s="92" t="str">
        <f aca="false">IF(AC123="М",CONCATENATE("ГАНК-4ФEx (Д) для определения: ",S123),IF(AC123="С",CONCATENATE("ГАНК-4ФEx (Х) для определения: ",S123),"Нет"))</f>
        <v>ГАНК-4ФEx (Х) для определения: Пыль (10 %&gt;SiO2&gt;2 %) (Р)</v>
      </c>
      <c r="AN123" s="92" t="s">
        <v>22</v>
      </c>
    </row>
    <row r="124" customFormat="false" ht="21" hidden="false" customHeight="false" outlineLevel="0" collapsed="false">
      <c r="A124" s="88" t="s">
        <v>717</v>
      </c>
      <c r="B124" s="95" t="n">
        <v>21292</v>
      </c>
      <c r="C124" s="90" t="s">
        <v>207</v>
      </c>
      <c r="D124" s="93" t="s">
        <v>180</v>
      </c>
      <c r="E124" s="96" t="s">
        <v>208</v>
      </c>
      <c r="H124" s="97"/>
      <c r="I124" s="97" t="s">
        <v>481</v>
      </c>
      <c r="J124" s="97"/>
      <c r="K124" s="92" t="s">
        <v>209</v>
      </c>
      <c r="L124" s="92" t="s">
        <v>22</v>
      </c>
      <c r="M124" s="92" t="s">
        <v>208</v>
      </c>
      <c r="N124" s="92" t="s">
        <v>208</v>
      </c>
      <c r="O124" s="92" t="s">
        <v>22</v>
      </c>
      <c r="P124" s="92" t="s">
        <v>208</v>
      </c>
      <c r="Q124" s="92" t="s">
        <v>208</v>
      </c>
      <c r="R124" s="92" t="s">
        <v>22</v>
      </c>
      <c r="S124" s="92" t="s">
        <v>718</v>
      </c>
      <c r="W124" s="98"/>
      <c r="Z124" s="92" t="n">
        <v>2</v>
      </c>
      <c r="AC124" s="92" t="s">
        <v>227</v>
      </c>
      <c r="AD124" s="92" t="str">
        <f aca="false">IF(AC124="НЕТ","Нет",IF(AC124="С","Cex (Х)",IF(AC124="М","Cex (Д)"," ")))</f>
        <v>Cex (Х)</v>
      </c>
      <c r="AE124" s="92" t="str">
        <f aca="false">CONCATENATE(IF(AC124="Нет","",CONCATENATE(AC124,";")),IF(AD124="Нет","",AD124))</f>
        <v>С;Cex (Х)</v>
      </c>
      <c r="AF124" s="92" t="s">
        <v>719</v>
      </c>
      <c r="AG124" s="92" t="s">
        <v>22</v>
      </c>
      <c r="AH124" s="99" t="n">
        <f aca="false">102000+(B124-2)/10-2000</f>
        <v>102129</v>
      </c>
      <c r="AI124" s="94" t="n">
        <f aca="false">IF(AC124="Нет","Нет",AH124*10+2)</f>
        <v>1021292</v>
      </c>
      <c r="AJ124" s="92" t="str">
        <f aca="false">IF(AC124="М",CONCATENATE("ГАНК-4СEx (Д) для определения: ",S124),IF(AC124="С",CONCATENATE("ГАНК-4СEx (Х) для определения: ",S124),"Нет"))</f>
        <v>ГАНК-4СEx (Х) для определения: Пыль (20 %&gt;SiO2&gt;10 %) (Р)</v>
      </c>
      <c r="AK124" s="92" t="s">
        <v>208</v>
      </c>
      <c r="AL124" s="94" t="n">
        <f aca="false">IF(AC124="нет","Нет",1026000+(B124-2)/10-2000)</f>
        <v>1026129</v>
      </c>
      <c r="AM124" s="92" t="str">
        <f aca="false">IF(AC124="М",CONCATENATE("ГАНК-4ФEx (Д) для определения: ",S124),IF(AC124="С",CONCATENATE("ГАНК-4ФEx (Х) для определения: ",S124),"Нет"))</f>
        <v>ГАНК-4ФEx (Х) для определения: Пыль (20 %&gt;SiO2&gt;10 %) (Р)</v>
      </c>
      <c r="AN124" s="92" t="s">
        <v>22</v>
      </c>
    </row>
    <row r="125" customFormat="false" ht="21" hidden="false" customHeight="false" outlineLevel="0" collapsed="false">
      <c r="A125" s="88" t="s">
        <v>720</v>
      </c>
      <c r="B125" s="95" t="n">
        <v>21302</v>
      </c>
      <c r="C125" s="90" t="s">
        <v>207</v>
      </c>
      <c r="D125" s="93" t="s">
        <v>180</v>
      </c>
      <c r="E125" s="96" t="s">
        <v>208</v>
      </c>
      <c r="H125" s="97"/>
      <c r="I125" s="97" t="s">
        <v>481</v>
      </c>
      <c r="J125" s="97"/>
      <c r="K125" s="92" t="s">
        <v>209</v>
      </c>
      <c r="L125" s="92" t="s">
        <v>22</v>
      </c>
      <c r="M125" s="92" t="s">
        <v>208</v>
      </c>
      <c r="N125" s="92" t="s">
        <v>208</v>
      </c>
      <c r="O125" s="92" t="s">
        <v>22</v>
      </c>
      <c r="P125" s="92" t="s">
        <v>208</v>
      </c>
      <c r="Q125" s="92" t="s">
        <v>208</v>
      </c>
      <c r="R125" s="92" t="s">
        <v>22</v>
      </c>
      <c r="S125" s="92" t="s">
        <v>721</v>
      </c>
      <c r="W125" s="98"/>
      <c r="Z125" s="92" t="n">
        <v>2</v>
      </c>
      <c r="AB125" s="92" t="s">
        <v>20</v>
      </c>
      <c r="AC125" s="92" t="s">
        <v>227</v>
      </c>
      <c r="AD125" s="92" t="str">
        <f aca="false">IF(AC125="НЕТ","Нет",IF(AC125="С","Cex (Х)",IF(AC125="М","Cex (Д)"," ")))</f>
        <v>Cex (Х)</v>
      </c>
      <c r="AE125" s="92" t="str">
        <f aca="false">CONCATENATE(IF(AC125="Нет","",CONCATENATE(AC125,";")),IF(AD125="Нет","",AD125))</f>
        <v>С;Cex (Х)</v>
      </c>
      <c r="AF125" s="92" t="s">
        <v>722</v>
      </c>
      <c r="AG125" s="92" t="s">
        <v>22</v>
      </c>
      <c r="AH125" s="99" t="n">
        <f aca="false">102000+(B125-2)/10-2000</f>
        <v>102130</v>
      </c>
      <c r="AI125" s="94" t="n">
        <f aca="false">IF(AC125="Нет","Нет",AH125*10+2)</f>
        <v>1021302</v>
      </c>
      <c r="AJ125" s="92" t="str">
        <f aca="false">IF(AC125="М",CONCATENATE("ГАНК-4СEx (Д) для определения: ",S125),IF(AC125="С",CONCATENATE("ГАНК-4СEx (Х) для определения: ",S125),"Нет"))</f>
        <v>ГАНК-4СEx (Х) для определения: Пыль (70 %&gt;SiO2&gt;20 %) (Р)</v>
      </c>
      <c r="AK125" s="92" t="s">
        <v>208</v>
      </c>
      <c r="AL125" s="94" t="n">
        <f aca="false">IF(AC125="нет","Нет",1026000+(B125-2)/10-2000)</f>
        <v>1026130</v>
      </c>
      <c r="AM125" s="92" t="str">
        <f aca="false">IF(AC125="М",CONCATENATE("ГАНК-4ФEx (Д) для определения: ",S125),IF(AC125="С",CONCATENATE("ГАНК-4ФEx (Х) для определения: ",S125),"Нет"))</f>
        <v>ГАНК-4ФEx (Х) для определения: Пыль (70 %&gt;SiO2&gt;20 %) (Р)</v>
      </c>
      <c r="AN125" s="92" t="s">
        <v>22</v>
      </c>
    </row>
    <row r="126" customFormat="false" ht="21" hidden="false" customHeight="false" outlineLevel="0" collapsed="false">
      <c r="A126" s="88" t="s">
        <v>723</v>
      </c>
      <c r="B126" s="95" t="n">
        <v>21312</v>
      </c>
      <c r="C126" s="90" t="s">
        <v>474</v>
      </c>
      <c r="D126" s="93" t="s">
        <v>180</v>
      </c>
      <c r="E126" s="96" t="s">
        <v>208</v>
      </c>
      <c r="H126" s="97"/>
      <c r="I126" s="98" t="s">
        <v>481</v>
      </c>
      <c r="J126" s="98"/>
      <c r="K126" s="92" t="s">
        <v>209</v>
      </c>
      <c r="L126" s="92" t="s">
        <v>22</v>
      </c>
      <c r="M126" s="92" t="s">
        <v>208</v>
      </c>
      <c r="N126" s="92" t="s">
        <v>208</v>
      </c>
      <c r="O126" s="92" t="s">
        <v>22</v>
      </c>
      <c r="P126" s="92" t="s">
        <v>208</v>
      </c>
      <c r="Q126" s="92" t="s">
        <v>208</v>
      </c>
      <c r="R126" s="92" t="s">
        <v>22</v>
      </c>
      <c r="S126" s="92" t="s">
        <v>724</v>
      </c>
      <c r="W126" s="98"/>
      <c r="Z126" s="92" t="n">
        <v>6</v>
      </c>
      <c r="AC126" s="92" t="s">
        <v>227</v>
      </c>
      <c r="AD126" s="92" t="str">
        <f aca="false">IF(AC126="НЕТ","Нет",IF(AC126="С","Cex (Х)",IF(AC126="М","Cex (Д)"," ")))</f>
        <v>Cex (Х)</v>
      </c>
      <c r="AE126" s="92" t="str">
        <f aca="false">CONCATENATE(IF(AC126="Нет","",CONCATENATE(AC126,";")),IF(AD126="Нет","",AD126))</f>
        <v>С;Cex (Х)</v>
      </c>
      <c r="AF126" s="92" t="s">
        <v>725</v>
      </c>
      <c r="AG126" s="92" t="s">
        <v>22</v>
      </c>
      <c r="AH126" s="99" t="n">
        <f aca="false">102000+(B126-2)/10-2000</f>
        <v>102131</v>
      </c>
      <c r="AI126" s="94" t="n">
        <f aca="false">IF(AC126="Нет","Нет",AH126*10+2)</f>
        <v>1021312</v>
      </c>
      <c r="AJ126" s="92" t="str">
        <f aca="false">IF(AC126="М",CONCATENATE("ГАНК-4СEx (Д) для определения: ",S126),IF(AC126="С",CONCATENATE("ГАНК-4СEx (Х) для определения: ",S126),"Нет"))</f>
        <v>ГАНК-4СEx (Х) для определения: Пыль (SiO2&lt;2%) (Р)</v>
      </c>
      <c r="AK126" s="92" t="s">
        <v>208</v>
      </c>
      <c r="AL126" s="94" t="n">
        <f aca="false">IF(AC126="нет","Нет",1026000+(B126-2)/10-2000)</f>
        <v>1026131</v>
      </c>
      <c r="AM126" s="92" t="str">
        <f aca="false">IF(AC126="М",CONCATENATE("ГАНК-4ФEx (Д) для определения: ",S126),IF(AC126="С",CONCATENATE("ГАНК-4ФEx (Х) для определения: ",S126),"Нет"))</f>
        <v>ГАНК-4ФEx (Х) для определения: Пыль (SiO2&lt;2%) (Р)</v>
      </c>
      <c r="AN126" s="92" t="s">
        <v>22</v>
      </c>
    </row>
    <row r="127" customFormat="false" ht="21" hidden="false" customHeight="false" outlineLevel="0" collapsed="false">
      <c r="A127" s="88" t="s">
        <v>726</v>
      </c>
      <c r="B127" s="95" t="n">
        <v>21322</v>
      </c>
      <c r="C127" s="90" t="s">
        <v>207</v>
      </c>
      <c r="D127" s="93" t="s">
        <v>180</v>
      </c>
      <c r="E127" s="96" t="s">
        <v>208</v>
      </c>
      <c r="H127" s="97"/>
      <c r="I127" s="97" t="s">
        <v>481</v>
      </c>
      <c r="J127" s="97"/>
      <c r="K127" s="92" t="s">
        <v>209</v>
      </c>
      <c r="L127" s="92" t="s">
        <v>22</v>
      </c>
      <c r="M127" s="92" t="s">
        <v>208</v>
      </c>
      <c r="N127" s="92" t="s">
        <v>208</v>
      </c>
      <c r="O127" s="92" t="s">
        <v>22</v>
      </c>
      <c r="P127" s="92" t="s">
        <v>208</v>
      </c>
      <c r="Q127" s="92" t="s">
        <v>208</v>
      </c>
      <c r="R127" s="92" t="s">
        <v>22</v>
      </c>
      <c r="S127" s="92" t="s">
        <v>727</v>
      </c>
      <c r="W127" s="98"/>
      <c r="Z127" s="92" t="n">
        <v>2</v>
      </c>
      <c r="AC127" s="92" t="s">
        <v>227</v>
      </c>
      <c r="AD127" s="92" t="str">
        <f aca="false">IF(AC127="НЕТ","Нет",IF(AC127="С","Cex (Х)",IF(AC127="М","Cex (Д)"," ")))</f>
        <v>Cex (Х)</v>
      </c>
      <c r="AE127" s="92" t="str">
        <f aca="false">CONCATENATE(IF(AC127="Нет","",CONCATENATE(AC127,";")),IF(AD127="Нет","",AD127))</f>
        <v>С;Cex (Х)</v>
      </c>
      <c r="AF127" s="92" t="s">
        <v>728</v>
      </c>
      <c r="AG127" s="92" t="s">
        <v>22</v>
      </c>
      <c r="AH127" s="99" t="n">
        <f aca="false">102000+(B127-2)/10-2000</f>
        <v>102132</v>
      </c>
      <c r="AI127" s="94" t="n">
        <f aca="false">IF(AC127="Нет","Нет",AH127*10+2)</f>
        <v>1021322</v>
      </c>
      <c r="AJ127" s="92" t="str">
        <f aca="false">IF(AC127="М",CONCATENATE("ГАНК-4СEx (Д) для определения: ",S127),IF(AC127="С",CONCATENATE("ГАНК-4СEx (Х) для определения: ",S127),"Нет"))</f>
        <v>ГАНК-4СEx (Х) для определения: Пыль (SiO2&gt;70%) (Р)</v>
      </c>
      <c r="AK127" s="92" t="s">
        <v>208</v>
      </c>
      <c r="AL127" s="94" t="n">
        <f aca="false">IF(AC127="нет","Нет",1026000+(B127-2)/10-2000)</f>
        <v>1026132</v>
      </c>
      <c r="AM127" s="92" t="str">
        <f aca="false">IF(AC127="М",CONCATENATE("ГАНК-4ФEx (Д) для определения: ",S127),IF(AC127="С",CONCATENATE("ГАНК-4ФEx (Х) для определения: ",S127),"Нет"))</f>
        <v>ГАНК-4ФEx (Х) для определения: Пыль (SiO2&gt;70%) (Р)</v>
      </c>
      <c r="AN127" s="92" t="s">
        <v>22</v>
      </c>
    </row>
    <row r="128" customFormat="false" ht="21" hidden="false" customHeight="false" outlineLevel="0" collapsed="false">
      <c r="A128" s="88" t="s">
        <v>729</v>
      </c>
      <c r="B128" s="95" t="n">
        <v>21332</v>
      </c>
      <c r="C128" s="90" t="s">
        <v>474</v>
      </c>
      <c r="D128" s="93" t="s">
        <v>180</v>
      </c>
      <c r="E128" s="96" t="s">
        <v>208</v>
      </c>
      <c r="H128" s="97"/>
      <c r="I128" s="97" t="s">
        <v>481</v>
      </c>
      <c r="J128" s="97"/>
      <c r="K128" s="92" t="s">
        <v>209</v>
      </c>
      <c r="L128" s="92" t="s">
        <v>22</v>
      </c>
      <c r="M128" s="92" t="s">
        <v>208</v>
      </c>
      <c r="N128" s="92" t="s">
        <v>208</v>
      </c>
      <c r="O128" s="92" t="s">
        <v>22</v>
      </c>
      <c r="P128" s="92" t="s">
        <v>208</v>
      </c>
      <c r="Q128" s="92" t="s">
        <v>208</v>
      </c>
      <c r="R128" s="92" t="s">
        <v>22</v>
      </c>
      <c r="S128" s="92" t="s">
        <v>730</v>
      </c>
      <c r="W128" s="98"/>
      <c r="Z128" s="92" t="n">
        <v>6</v>
      </c>
      <c r="AC128" s="92" t="s">
        <v>227</v>
      </c>
      <c r="AD128" s="92" t="str">
        <f aca="false">IF(AC128="НЕТ","Нет",IF(AC128="С","Cex (Х)",IF(AC128="М","Cex (Д)"," ")))</f>
        <v>Cex (Х)</v>
      </c>
      <c r="AE128" s="92" t="str">
        <f aca="false">CONCATENATE(IF(AC128="Нет","",CONCATENATE(AC128,";")),IF(AD128="Нет","",AD128))</f>
        <v>С;Cex (Х)</v>
      </c>
      <c r="AF128" s="92" t="s">
        <v>731</v>
      </c>
      <c r="AG128" s="92" t="s">
        <v>22</v>
      </c>
      <c r="AH128" s="99" t="n">
        <f aca="false">102000+(B128-2)/10-2000</f>
        <v>102133</v>
      </c>
      <c r="AI128" s="94" t="n">
        <f aca="false">IF(AC128="Нет","Нет",AH128*10+2)</f>
        <v>1021332</v>
      </c>
      <c r="AJ128" s="92" t="str">
        <f aca="false">IF(AC128="М",CONCATENATE("ГАНК-4СEx (Д) для определения: ",S128),IF(AC128="С",CONCATENATE("ГАНК-4СEx (Х) для определения: ",S128),"Нет"))</f>
        <v>ГАНК-4СEx (Х) для определения: Пыль (доменного шлака) (Р)</v>
      </c>
      <c r="AK128" s="92" t="s">
        <v>208</v>
      </c>
      <c r="AL128" s="94" t="n">
        <f aca="false">IF(AC128="нет","Нет",1026000+(B128-2)/10-2000)</f>
        <v>1026133</v>
      </c>
      <c r="AM128" s="92" t="str">
        <f aca="false">IF(AC128="М",CONCATENATE("ГАНК-4ФEx (Д) для определения: ",S128),IF(AC128="С",CONCATENATE("ГАНК-4ФEx (Х) для определения: ",S128),"Нет"))</f>
        <v>ГАНК-4ФEx (Х) для определения: Пыль (доменного шлака) (Р)</v>
      </c>
      <c r="AN128" s="92" t="s">
        <v>22</v>
      </c>
    </row>
    <row r="129" customFormat="false" ht="21" hidden="false" customHeight="false" outlineLevel="0" collapsed="false">
      <c r="A129" s="88" t="s">
        <v>732</v>
      </c>
      <c r="B129" s="95" t="n">
        <v>21342</v>
      </c>
      <c r="C129" s="90" t="s">
        <v>474</v>
      </c>
      <c r="D129" s="93" t="s">
        <v>180</v>
      </c>
      <c r="E129" s="96" t="s">
        <v>208</v>
      </c>
      <c r="H129" s="97"/>
      <c r="I129" s="97" t="s">
        <v>481</v>
      </c>
      <c r="J129" s="97"/>
      <c r="K129" s="92" t="s">
        <v>209</v>
      </c>
      <c r="L129" s="92" t="s">
        <v>22</v>
      </c>
      <c r="M129" s="92" t="s">
        <v>208</v>
      </c>
      <c r="N129" s="92" t="s">
        <v>208</v>
      </c>
      <c r="O129" s="92" t="s">
        <v>22</v>
      </c>
      <c r="P129" s="92" t="s">
        <v>208</v>
      </c>
      <c r="Q129" s="92" t="s">
        <v>208</v>
      </c>
      <c r="R129" s="92" t="s">
        <v>22</v>
      </c>
      <c r="S129" s="92" t="s">
        <v>733</v>
      </c>
      <c r="W129" s="98"/>
      <c r="Z129" s="92" t="n">
        <v>6</v>
      </c>
      <c r="AC129" s="92" t="s">
        <v>227</v>
      </c>
      <c r="AD129" s="92" t="str">
        <f aca="false">IF(AC129="НЕТ","Нет",IF(AC129="С","Cex (Х)",IF(AC129="М","Cex (Д)"," ")))</f>
        <v>Cex (Х)</v>
      </c>
      <c r="AE129" s="92" t="str">
        <f aca="false">CONCATENATE(IF(AC129="Нет","",CONCATENATE(AC129,";")),IF(AD129="Нет","",AD129))</f>
        <v>С;Cex (Х)</v>
      </c>
      <c r="AF129" s="92" t="s">
        <v>734</v>
      </c>
      <c r="AG129" s="92" t="s">
        <v>22</v>
      </c>
      <c r="AH129" s="99" t="n">
        <f aca="false">102000+(B129-2)/10-2000</f>
        <v>102134</v>
      </c>
      <c r="AI129" s="94" t="n">
        <f aca="false">IF(AC129="Нет","Нет",AH129*10+2)</f>
        <v>1021342</v>
      </c>
      <c r="AJ129" s="92" t="str">
        <f aca="false">IF(AC129="М",CONCATENATE("ГАНК-4СEx (Д) для определения: ",S129),IF(AC129="С",CONCATENATE("ГАНК-4СEx (Х) для определения: ",S129),"Нет"))</f>
        <v>ГАНК-4СEx (Х) для определения: Пыль (древесная) (Р)</v>
      </c>
      <c r="AK129" s="92" t="s">
        <v>208</v>
      </c>
      <c r="AL129" s="94" t="n">
        <f aca="false">IF(AC129="нет","Нет",1026000+(B129-2)/10-2000)</f>
        <v>1026134</v>
      </c>
      <c r="AM129" s="92" t="str">
        <f aca="false">IF(AC129="М",CONCATENATE("ГАНК-4ФEx (Д) для определения: ",S129),IF(AC129="С",CONCATENATE("ГАНК-4ФEx (Х) для определения: ",S129),"Нет"))</f>
        <v>ГАНК-4ФEx (Х) для определения: Пыль (древесная) (Р)</v>
      </c>
      <c r="AN129" s="92" t="s">
        <v>22</v>
      </c>
    </row>
    <row r="130" customFormat="false" ht="21" hidden="false" customHeight="false" outlineLevel="0" collapsed="false">
      <c r="A130" s="88" t="s">
        <v>735</v>
      </c>
      <c r="B130" s="95" t="n">
        <v>21352</v>
      </c>
      <c r="C130" s="90" t="s">
        <v>480</v>
      </c>
      <c r="D130" s="93" t="s">
        <v>180</v>
      </c>
      <c r="E130" s="96" t="s">
        <v>208</v>
      </c>
      <c r="H130" s="97"/>
      <c r="I130" s="97" t="s">
        <v>481</v>
      </c>
      <c r="J130" s="97"/>
      <c r="K130" s="92" t="s">
        <v>209</v>
      </c>
      <c r="L130" s="92" t="s">
        <v>22</v>
      </c>
      <c r="M130" s="92" t="s">
        <v>208</v>
      </c>
      <c r="N130" s="92" t="s">
        <v>208</v>
      </c>
      <c r="O130" s="92" t="s">
        <v>22</v>
      </c>
      <c r="P130" s="92" t="s">
        <v>208</v>
      </c>
      <c r="Q130" s="92" t="s">
        <v>208</v>
      </c>
      <c r="R130" s="92" t="s">
        <v>22</v>
      </c>
      <c r="S130" s="92" t="s">
        <v>736</v>
      </c>
      <c r="W130" s="98"/>
      <c r="Z130" s="92" t="n">
        <v>4</v>
      </c>
      <c r="AB130" s="92" t="s">
        <v>20</v>
      </c>
      <c r="AC130" s="92" t="s">
        <v>227</v>
      </c>
      <c r="AD130" s="92" t="str">
        <f aca="false">IF(AC130="НЕТ","Нет",IF(AC130="С","Cex (Х)",IF(AC130="М","Cex (Д)"," ")))</f>
        <v>Cex (Х)</v>
      </c>
      <c r="AE130" s="92" t="str">
        <f aca="false">CONCATENATE(IF(AC130="Нет","",CONCATENATE(AC130,";")),IF(AD130="Нет","",AD130))</f>
        <v>С;Cex (Х)</v>
      </c>
      <c r="AF130" s="92" t="s">
        <v>737</v>
      </c>
      <c r="AG130" s="92" t="s">
        <v>22</v>
      </c>
      <c r="AH130" s="99" t="n">
        <f aca="false">102000+(B130-2)/10-2000</f>
        <v>102135</v>
      </c>
      <c r="AI130" s="94" t="n">
        <f aca="false">IF(AC130="Нет","Нет",AH130*10+2)</f>
        <v>1021352</v>
      </c>
      <c r="AJ130" s="92" t="str">
        <f aca="false">IF(AC130="М",CONCATENATE("ГАНК-4СEx (Д) для определения: ",S130),IF(AC130="С",CONCATENATE("ГАНК-4СEx (Х) для определения: ",S130),"Нет"))</f>
        <v>ГАНК-4СEx (Х) для определения: Пыль (зерновая) (Р)</v>
      </c>
      <c r="AK130" s="92" t="s">
        <v>208</v>
      </c>
      <c r="AL130" s="94" t="n">
        <f aca="false">IF(AC130="нет","Нет",1026000+(B130-2)/10-2000)</f>
        <v>1026135</v>
      </c>
      <c r="AM130" s="92" t="str">
        <f aca="false">IF(AC130="М",CONCATENATE("ГАНК-4ФEx (Д) для определения: ",S130),IF(AC130="С",CONCATENATE("ГАНК-4ФEx (Х) для определения: ",S130),"Нет"))</f>
        <v>ГАНК-4ФEx (Х) для определения: Пыль (зерновая) (Р)</v>
      </c>
      <c r="AN130" s="92" t="s">
        <v>22</v>
      </c>
    </row>
    <row r="131" customFormat="false" ht="21" hidden="false" customHeight="false" outlineLevel="0" collapsed="false">
      <c r="A131" s="88" t="s">
        <v>738</v>
      </c>
      <c r="B131" s="95" t="n">
        <v>21362</v>
      </c>
      <c r="C131" s="90" t="s">
        <v>474</v>
      </c>
      <c r="D131" s="93" t="s">
        <v>180</v>
      </c>
      <c r="E131" s="96" t="s">
        <v>208</v>
      </c>
      <c r="H131" s="97"/>
      <c r="I131" s="97" t="s">
        <v>481</v>
      </c>
      <c r="J131" s="97"/>
      <c r="K131" s="92" t="s">
        <v>209</v>
      </c>
      <c r="L131" s="92" t="s">
        <v>22</v>
      </c>
      <c r="M131" s="92" t="s">
        <v>208</v>
      </c>
      <c r="N131" s="92" t="s">
        <v>208</v>
      </c>
      <c r="O131" s="92" t="s">
        <v>22</v>
      </c>
      <c r="P131" s="92" t="s">
        <v>208</v>
      </c>
      <c r="Q131" s="92" t="s">
        <v>208</v>
      </c>
      <c r="R131" s="92" t="s">
        <v>22</v>
      </c>
      <c r="S131" s="92" t="s">
        <v>739</v>
      </c>
      <c r="W131" s="98"/>
      <c r="Z131" s="92" t="n">
        <v>6</v>
      </c>
      <c r="AC131" s="92" t="s">
        <v>227</v>
      </c>
      <c r="AD131" s="92" t="str">
        <f aca="false">IF(AC131="НЕТ","Нет",IF(AC131="С","Cex (Х)",IF(AC131="М","Cex (Д)"," ")))</f>
        <v>Cex (Х)</v>
      </c>
      <c r="AE131" s="92" t="str">
        <f aca="false">CONCATENATE(IF(AC131="Нет","",CONCATENATE(AC131,";")),IF(AD131="Нет","",AD131))</f>
        <v>С;Cex (Х)</v>
      </c>
      <c r="AF131" s="92" t="s">
        <v>740</v>
      </c>
      <c r="AG131" s="92" t="s">
        <v>22</v>
      </c>
      <c r="AH131" s="99" t="n">
        <f aca="false">102000+(B131-2)/10-2000</f>
        <v>102136</v>
      </c>
      <c r="AI131" s="94" t="n">
        <f aca="false">IF(AC131="Нет","Нет",AH131*10+2)</f>
        <v>1021362</v>
      </c>
      <c r="AJ131" s="92" t="str">
        <f aca="false">IF(AC131="М",CONCATENATE("ГАНК-4СEx (Д) для определения: ",S131),IF(AC131="С",CONCATENATE("ГАНК-4СEx (Х) для определения: ",S131),"Нет"))</f>
        <v>ГАНК-4СEx (Х) для определения: Пыль (мучная) (Р)</v>
      </c>
      <c r="AK131" s="92" t="s">
        <v>208</v>
      </c>
      <c r="AL131" s="94" t="n">
        <f aca="false">IF(AC131="нет","Нет",1026000+(B131-2)/10-2000)</f>
        <v>1026136</v>
      </c>
      <c r="AM131" s="92" t="str">
        <f aca="false">IF(AC131="М",CONCATENATE("ГАНК-4ФEx (Д) для определения: ",S131),IF(AC131="С",CONCATENATE("ГАНК-4ФEx (Х) для определения: ",S131),"Нет"))</f>
        <v>ГАНК-4ФEx (Х) для определения: Пыль (мучная) (Р)</v>
      </c>
      <c r="AN131" s="92" t="s">
        <v>22</v>
      </c>
    </row>
    <row r="132" customFormat="false" ht="21" hidden="false" customHeight="false" outlineLevel="0" collapsed="false">
      <c r="A132" s="88" t="s">
        <v>741</v>
      </c>
      <c r="B132" s="95" t="n">
        <v>21372</v>
      </c>
      <c r="C132" s="90" t="s">
        <v>240</v>
      </c>
      <c r="D132" s="93" t="s">
        <v>180</v>
      </c>
      <c r="E132" s="96" t="s">
        <v>208</v>
      </c>
      <c r="H132" s="97"/>
      <c r="I132" s="97" t="s">
        <v>481</v>
      </c>
      <c r="J132" s="97"/>
      <c r="K132" s="92" t="s">
        <v>209</v>
      </c>
      <c r="L132" s="92" t="s">
        <v>22</v>
      </c>
      <c r="M132" s="92" t="s">
        <v>208</v>
      </c>
      <c r="N132" s="92" t="s">
        <v>208</v>
      </c>
      <c r="O132" s="92" t="s">
        <v>22</v>
      </c>
      <c r="P132" s="92" t="s">
        <v>208</v>
      </c>
      <c r="Q132" s="92" t="s">
        <v>208</v>
      </c>
      <c r="R132" s="92" t="s">
        <v>22</v>
      </c>
      <c r="S132" s="92" t="s">
        <v>742</v>
      </c>
      <c r="W132" s="98"/>
      <c r="Z132" s="92" t="n">
        <v>0.5</v>
      </c>
      <c r="AC132" s="92" t="s">
        <v>227</v>
      </c>
      <c r="AD132" s="92" t="str">
        <f aca="false">IF(AC132="НЕТ","Нет",IF(AC132="С","Cex (Х)",IF(AC132="М","Cex (Д)"," ")))</f>
        <v>Cex (Х)</v>
      </c>
      <c r="AE132" s="92" t="str">
        <f aca="false">CONCATENATE(IF(AC132="Нет","",CONCATENATE(AC132,";")),IF(AD132="Нет","",AD132))</f>
        <v>С;Cex (Х)</v>
      </c>
      <c r="AF132" s="92" t="s">
        <v>743</v>
      </c>
      <c r="AG132" s="92" t="s">
        <v>22</v>
      </c>
      <c r="AH132" s="99" t="n">
        <f aca="false">102000+(B132-2)/10-2000</f>
        <v>102137</v>
      </c>
      <c r="AI132" s="94" t="n">
        <f aca="false">IF(AC132="Нет","Нет",AH132*10+2)</f>
        <v>1021372</v>
      </c>
      <c r="AJ132" s="92" t="str">
        <f aca="false">IF(AC132="М",CONCATENATE("ГАНК-4СEx (Д) для определения: ",S132),IF(AC132="С",CONCATENATE("ГАНК-4СEx (Х) для определения: ",S132),"Нет"))</f>
        <v>ГАНК-4СEx (Х) для определения: Пыль (хлопковая) (Р)</v>
      </c>
      <c r="AK132" s="92" t="s">
        <v>208</v>
      </c>
      <c r="AL132" s="94" t="n">
        <f aca="false">IF(AC132="нет","Нет",1026000+(B132-2)/10-2000)</f>
        <v>1026137</v>
      </c>
      <c r="AM132" s="92" t="str">
        <f aca="false">IF(AC132="М",CONCATENATE("ГАНК-4ФEx (Д) для определения: ",S132),IF(AC132="С",CONCATENATE("ГАНК-4ФEx (Х) для определения: ",S132),"Нет"))</f>
        <v>ГАНК-4ФEx (Х) для определения: Пыль (хлопковая) (Р)</v>
      </c>
      <c r="AN132" s="92" t="s">
        <v>22</v>
      </c>
    </row>
    <row r="133" customFormat="false" ht="21" hidden="false" customHeight="false" outlineLevel="0" collapsed="false">
      <c r="A133" s="88" t="s">
        <v>744</v>
      </c>
      <c r="B133" s="95" t="n">
        <v>21382</v>
      </c>
      <c r="C133" s="90" t="s">
        <v>745</v>
      </c>
      <c r="D133" s="93" t="s">
        <v>180</v>
      </c>
      <c r="E133" s="96" t="s">
        <v>208</v>
      </c>
      <c r="H133" s="97"/>
      <c r="I133" s="97" t="s">
        <v>481</v>
      </c>
      <c r="J133" s="97"/>
      <c r="K133" s="92" t="s">
        <v>209</v>
      </c>
      <c r="L133" s="92" t="s">
        <v>22</v>
      </c>
      <c r="M133" s="92" t="s">
        <v>208</v>
      </c>
      <c r="N133" s="92" t="s">
        <v>208</v>
      </c>
      <c r="O133" s="92" t="s">
        <v>22</v>
      </c>
      <c r="P133" s="92" t="s">
        <v>208</v>
      </c>
      <c r="Q133" s="92" t="s">
        <v>208</v>
      </c>
      <c r="R133" s="92" t="s">
        <v>22</v>
      </c>
      <c r="S133" s="92" t="s">
        <v>746</v>
      </c>
      <c r="W133" s="98"/>
      <c r="Z133" s="92" t="n">
        <v>8</v>
      </c>
      <c r="AC133" s="92" t="s">
        <v>227</v>
      </c>
      <c r="AD133" s="92" t="str">
        <f aca="false">IF(AC133="НЕТ","Нет",IF(AC133="С","Cex (Х)",IF(AC133="М","Cex (Д)"," ")))</f>
        <v>Cex (Х)</v>
      </c>
      <c r="AE133" s="92" t="str">
        <f aca="false">CONCATENATE(IF(AC133="Нет","",CONCATENATE(AC133,";")),IF(AD133="Нет","",AD133))</f>
        <v>С;Cex (Х)</v>
      </c>
      <c r="AF133" s="92" t="s">
        <v>747</v>
      </c>
      <c r="AG133" s="92" t="s">
        <v>22</v>
      </c>
      <c r="AH133" s="99" t="n">
        <f aca="false">102000+(B133-2)/10-2000</f>
        <v>102138</v>
      </c>
      <c r="AI133" s="94" t="n">
        <f aca="false">IF(AC133="Нет","Нет",AH133*10+2)</f>
        <v>1021382</v>
      </c>
      <c r="AJ133" s="92" t="str">
        <f aca="false">IF(AC133="М",CONCATENATE("ГАНК-4СEx (Д) для определения: ",S133),IF(AC133="С",CONCATENATE("ГАНК-4СEx (Х) для определения: ",S133),"Нет"))</f>
        <v>ГАНК-4СEx (Х) для определения: Пыль (цементная) (Р)</v>
      </c>
      <c r="AK133" s="92" t="s">
        <v>208</v>
      </c>
      <c r="AL133" s="94" t="n">
        <f aca="false">IF(AC133="нет","Нет",1026000+(B133-2)/10-2000)</f>
        <v>1026138</v>
      </c>
      <c r="AM133" s="92" t="str">
        <f aca="false">IF(AC133="М",CONCATENATE("ГАНК-4ФEx (Д) для определения: ",S133),IF(AC133="С",CONCATENATE("ГАНК-4ФEx (Х) для определения: ",S133),"Нет"))</f>
        <v>ГАНК-4ФEx (Х) для определения: Пыль (цементная) (Р)</v>
      </c>
      <c r="AN133" s="92" t="s">
        <v>22</v>
      </c>
    </row>
    <row r="134" customFormat="false" ht="21" hidden="false" customHeight="false" outlineLevel="0" collapsed="false">
      <c r="A134" s="88" t="s">
        <v>748</v>
      </c>
      <c r="B134" s="95" t="n">
        <v>21392</v>
      </c>
      <c r="C134" s="90" t="s">
        <v>587</v>
      </c>
      <c r="D134" s="93" t="s">
        <v>180</v>
      </c>
      <c r="E134" s="96" t="s">
        <v>208</v>
      </c>
      <c r="H134" s="97"/>
      <c r="I134" s="97" t="s">
        <v>475</v>
      </c>
      <c r="J134" s="97"/>
      <c r="K134" s="92" t="s">
        <v>209</v>
      </c>
      <c r="L134" s="92" t="s">
        <v>22</v>
      </c>
      <c r="M134" s="92" t="s">
        <v>208</v>
      </c>
      <c r="N134" s="92" t="s">
        <v>208</v>
      </c>
      <c r="O134" s="92" t="s">
        <v>22</v>
      </c>
      <c r="P134" s="92" t="s">
        <v>208</v>
      </c>
      <c r="Q134" s="92" t="s">
        <v>208</v>
      </c>
      <c r="R134" s="92" t="s">
        <v>22</v>
      </c>
      <c r="S134" s="92" t="s">
        <v>749</v>
      </c>
      <c r="W134" s="98"/>
      <c r="Y134" s="92" t="s">
        <v>750</v>
      </c>
      <c r="Z134" s="92" t="n">
        <v>0.05</v>
      </c>
      <c r="AC134" s="92" t="s">
        <v>227</v>
      </c>
      <c r="AD134" s="92" t="str">
        <f aca="false">IF(AC134="НЕТ","Нет",IF(AC134="С","Cex (Х)",IF(AC134="М","Cex (Д)"," ")))</f>
        <v>Cex (Х)</v>
      </c>
      <c r="AE134" s="92" t="str">
        <f aca="false">CONCATENATE(IF(AC134="Нет","",CONCATENATE(AC134,";")),IF(AD134="Нет","",AD134))</f>
        <v>С;Cex (Х)</v>
      </c>
      <c r="AF134" s="92" t="s">
        <v>751</v>
      </c>
      <c r="AG134" s="92" t="s">
        <v>22</v>
      </c>
      <c r="AH134" s="99" t="n">
        <f aca="false">102000+(B134-2)/10-2000</f>
        <v>102139</v>
      </c>
      <c r="AI134" s="94" t="n">
        <f aca="false">IF(AC134="Нет","Нет",AH134*10+2)</f>
        <v>1021392</v>
      </c>
      <c r="AJ134" s="92" t="str">
        <f aca="false">IF(AC134="М",CONCATENATE("ГАНК-4СEx (Д) для определения: ",S134),IF(AC134="С",CONCATENATE("ГАНК-4СEx (Х) для определения: ",S134),"Нет"))</f>
        <v>ГАНК-4СEx (Х) для определения: Свинец и его неорганические соединения (Р)</v>
      </c>
      <c r="AK134" s="92" t="s">
        <v>208</v>
      </c>
      <c r="AL134" s="94" t="n">
        <f aca="false">IF(AC134="нет","Нет",1026000+(B134-2)/10-2000)</f>
        <v>1026139</v>
      </c>
      <c r="AM134" s="92" t="str">
        <f aca="false">IF(AC134="М",CONCATENATE("ГАНК-4ФEx (Д) для определения: ",S134),IF(AC134="С",CONCATENATE("ГАНК-4ФEx (Х) для определения: ",S134),"Нет"))</f>
        <v>ГАНК-4ФEx (Х) для определения: Свинец и его неорганические соединения (Р)</v>
      </c>
      <c r="AN134" s="92" t="s">
        <v>22</v>
      </c>
    </row>
    <row r="135" customFormat="false" ht="21" hidden="false" customHeight="false" outlineLevel="0" collapsed="false">
      <c r="A135" s="88" t="s">
        <v>752</v>
      </c>
      <c r="B135" s="95" t="n">
        <v>21402</v>
      </c>
      <c r="C135" s="90" t="s">
        <v>753</v>
      </c>
      <c r="D135" s="93" t="s">
        <v>180</v>
      </c>
      <c r="E135" s="96" t="s">
        <v>754</v>
      </c>
      <c r="H135" s="97"/>
      <c r="I135" s="97"/>
      <c r="J135" s="97" t="s">
        <v>755</v>
      </c>
      <c r="K135" s="92" t="s">
        <v>209</v>
      </c>
      <c r="L135" s="92" t="s">
        <v>22</v>
      </c>
      <c r="M135" s="92" t="s">
        <v>22</v>
      </c>
      <c r="N135" s="92" t="s">
        <v>22</v>
      </c>
      <c r="O135" s="92" t="s">
        <v>22</v>
      </c>
      <c r="P135" s="92" t="s">
        <v>22</v>
      </c>
      <c r="Q135" s="92" t="s">
        <v>22</v>
      </c>
      <c r="R135" s="92" t="s">
        <v>22</v>
      </c>
      <c r="S135" s="92" t="s">
        <v>756</v>
      </c>
      <c r="W135" s="98"/>
      <c r="Y135" s="92" t="s">
        <v>757</v>
      </c>
      <c r="Z135" s="92" t="n">
        <v>500</v>
      </c>
      <c r="AC135" s="92" t="s">
        <v>213</v>
      </c>
      <c r="AD135" s="92" t="str">
        <f aca="false">IF(AC135="НЕТ","Нет",IF(AC135="С","Cex (Х)",IF(AC135="М","Cex (Д)"," ")))</f>
        <v>Cex (Д)</v>
      </c>
      <c r="AE135" s="92" t="str">
        <f aca="false">CONCATENATE(IF(AC135="Нет","",CONCATENATE(AC135,";")),IF(AD135="Нет","",AD135))</f>
        <v>М;Cex (Д)</v>
      </c>
      <c r="AF135" s="92" t="s">
        <v>22</v>
      </c>
      <c r="AG135" s="92" t="s">
        <v>758</v>
      </c>
      <c r="AH135" s="99" t="n">
        <f aca="false">102000+(B135-2)/10-2000</f>
        <v>102140</v>
      </c>
      <c r="AI135" s="94" t="n">
        <f aca="false">IF(AC135="Нет","Нет",AH135*10+2)</f>
        <v>1021402</v>
      </c>
      <c r="AJ135" s="92" t="str">
        <f aca="false">IF(AC135="М",CONCATENATE("ГАНК-4СEx (Д) для определения: ",S135),IF(AC135="С",CONCATENATE("ГАНК-4СEx (Х) для определения: ",S135),"Нет"))</f>
        <v>ГАНК-4СEx (Д) для определения: Элегаз (сера гексафторид) (Р)</v>
      </c>
      <c r="AK135" s="92" t="s">
        <v>210</v>
      </c>
      <c r="AL135" s="94" t="n">
        <f aca="false">IF(AC135="нет","Нет",1026000+(B135-2)/10-2000)</f>
        <v>1026140</v>
      </c>
      <c r="AM135" s="92" t="str">
        <f aca="false">IF(AC135="М",CONCATENATE("ГАНК-4ФEx (Д) для определения: ",S135),IF(AC135="С",CONCATENATE("ГАНК-4ФEx (Х) для определения: ",S135),"Нет"))</f>
        <v>ГАНК-4ФEx (Д) для определения: Элегаз (сера гексафторид) (Р)</v>
      </c>
      <c r="AN135" s="92" t="s">
        <v>22</v>
      </c>
    </row>
    <row r="136" customFormat="false" ht="21" hidden="false" customHeight="false" outlineLevel="0" collapsed="false">
      <c r="A136" s="88" t="s">
        <v>759</v>
      </c>
      <c r="B136" s="95" t="n">
        <v>21412</v>
      </c>
      <c r="C136" s="90" t="s">
        <v>254</v>
      </c>
      <c r="D136" s="93" t="s">
        <v>180</v>
      </c>
      <c r="E136" s="96" t="s">
        <v>208</v>
      </c>
      <c r="H136" s="97"/>
      <c r="I136" s="97"/>
      <c r="J136" s="97"/>
      <c r="K136" s="92" t="s">
        <v>209</v>
      </c>
      <c r="L136" s="92" t="s">
        <v>22</v>
      </c>
      <c r="M136" s="92" t="s">
        <v>208</v>
      </c>
      <c r="N136" s="92" t="s">
        <v>208</v>
      </c>
      <c r="O136" s="92" t="s">
        <v>22</v>
      </c>
      <c r="P136" s="92" t="s">
        <v>208</v>
      </c>
      <c r="Q136" s="92" t="s">
        <v>208</v>
      </c>
      <c r="R136" s="92" t="s">
        <v>210</v>
      </c>
      <c r="S136" s="92" t="s">
        <v>760</v>
      </c>
      <c r="W136" s="98"/>
      <c r="Y136" s="92" t="s">
        <v>761</v>
      </c>
      <c r="Z136" s="92" t="n">
        <v>10</v>
      </c>
      <c r="AB136" s="92" t="s">
        <v>20</v>
      </c>
      <c r="AC136" s="92" t="s">
        <v>213</v>
      </c>
      <c r="AD136" s="92" t="str">
        <f aca="false">IF(AC136="НЕТ","Нет",IF(AC136="С","Cex (Х)",IF(AC136="М","Cex (Д)"," ")))</f>
        <v>Cex (Д)</v>
      </c>
      <c r="AE136" s="92" t="str">
        <f aca="false">CONCATENATE(IF(AC136="Нет","",CONCATENATE(AC136,";")),IF(AD136="Нет","",AD136))</f>
        <v>М;Cex (Д)</v>
      </c>
      <c r="AF136" s="92" t="s">
        <v>22</v>
      </c>
      <c r="AG136" s="92" t="s">
        <v>762</v>
      </c>
      <c r="AH136" s="99" t="n">
        <f aca="false">102000+(B136-2)/10-2000</f>
        <v>102141</v>
      </c>
      <c r="AI136" s="94" t="n">
        <f aca="false">IF(AC136="Нет","Нет",AH136*10+2)</f>
        <v>1021412</v>
      </c>
      <c r="AJ136" s="92" t="str">
        <f aca="false">IF(AC136="М",CONCATENATE("ГАНК-4СEx (Д) для определения: ",S136),IF(AC136="С",CONCATENATE("ГАНК-4СEx (Х) для определения: ",S136),"Нет"))</f>
        <v>ГАНК-4СEx (Д) для определения: Ангидрид сернистый (сера диоксид, оксид серы (IV)) (Р)</v>
      </c>
      <c r="AK136" s="92" t="s">
        <v>210</v>
      </c>
      <c r="AL136" s="94" t="n">
        <f aca="false">IF(AC136="нет","Нет",1026000+(B136-2)/10-2000)</f>
        <v>1026141</v>
      </c>
      <c r="AM136" s="92" t="str">
        <f aca="false">IF(AC136="М",CONCATENATE("ГАНК-4ФEx (Д) для определения: ",S136),IF(AC136="С",CONCATENATE("ГАНК-4ФEx (Х) для определения: ",S136),"Нет"))</f>
        <v>ГАНК-4ФEx (Д) для определения: Ангидрид сернистый (сера диоксид, оксид серы (IV)) (Р)</v>
      </c>
      <c r="AN136" s="92" t="s">
        <v>22</v>
      </c>
    </row>
    <row r="137" customFormat="false" ht="21" hidden="false" customHeight="false" outlineLevel="0" collapsed="false">
      <c r="A137" s="88" t="s">
        <v>21</v>
      </c>
      <c r="B137" s="95" t="n">
        <v>21422</v>
      </c>
      <c r="C137" s="90" t="s">
        <v>229</v>
      </c>
      <c r="D137" s="93" t="s">
        <v>180</v>
      </c>
      <c r="E137" s="96" t="s">
        <v>208</v>
      </c>
      <c r="H137" s="97"/>
      <c r="I137" s="97" t="s">
        <v>224</v>
      </c>
      <c r="J137" s="97"/>
      <c r="K137" s="92" t="s">
        <v>209</v>
      </c>
      <c r="L137" s="92" t="s">
        <v>22</v>
      </c>
      <c r="M137" s="92" t="s">
        <v>208</v>
      </c>
      <c r="N137" s="92" t="s">
        <v>208</v>
      </c>
      <c r="O137" s="92" t="s">
        <v>22</v>
      </c>
      <c r="P137" s="92" t="s">
        <v>208</v>
      </c>
      <c r="Q137" s="92" t="s">
        <v>208</v>
      </c>
      <c r="R137" s="92" t="s">
        <v>22</v>
      </c>
      <c r="S137" s="92" t="s">
        <v>763</v>
      </c>
      <c r="W137" s="98"/>
      <c r="Y137" s="92" t="s">
        <v>764</v>
      </c>
      <c r="Z137" s="92" t="n">
        <v>1</v>
      </c>
      <c r="AB137" s="92" t="s">
        <v>20</v>
      </c>
      <c r="AC137" s="92" t="s">
        <v>227</v>
      </c>
      <c r="AD137" s="92" t="str">
        <f aca="false">IF(AC137="НЕТ","Нет",IF(AC137="С","Cex (Х)",IF(AC137="М","Cex (Д)"," ")))</f>
        <v>Cex (Х)</v>
      </c>
      <c r="AE137" s="92" t="str">
        <f aca="false">CONCATENATE(IF(AC137="Нет","",CONCATENATE(AC137,";")),IF(AD137="Нет","",AD137))</f>
        <v>С;Cex (Х)</v>
      </c>
      <c r="AF137" s="92" t="s">
        <v>765</v>
      </c>
      <c r="AG137" s="92" t="s">
        <v>22</v>
      </c>
      <c r="AH137" s="99" t="n">
        <f aca="false">102000+(B137-2)/10-2000</f>
        <v>102142</v>
      </c>
      <c r="AI137" s="94" t="n">
        <f aca="false">IF(AC137="Нет","Нет",AH137*10+2)</f>
        <v>1021422</v>
      </c>
      <c r="AJ137" s="92" t="str">
        <f aca="false">IF(AC137="М",CONCATENATE("ГАНК-4СEx (Д) для определения: ",S137),IF(AC137="С",CONCATENATE("ГАНК-4СEx (Х) для определения: ",S137),"Нет"))</f>
        <v>ГАНК-4СEx (Х) для определения: Кислота серная (Р)</v>
      </c>
      <c r="AK137" s="92" t="s">
        <v>208</v>
      </c>
      <c r="AL137" s="94" t="n">
        <f aca="false">IF(AC137="нет","Нет",1026000+(B137-2)/10-2000)</f>
        <v>1026142</v>
      </c>
      <c r="AM137" s="92" t="str">
        <f aca="false">IF(AC137="М",CONCATENATE("ГАНК-4ФEx (Д) для определения: ",S137),IF(AC137="С",CONCATENATE("ГАНК-4ФEx (Х) для определения: ",S137),"Нет"))</f>
        <v>ГАНК-4ФEx (Х) для определения: Кислота серная (Р)</v>
      </c>
      <c r="AN137" s="92" t="s">
        <v>20</v>
      </c>
    </row>
    <row r="138" customFormat="false" ht="21" hidden="false" customHeight="false" outlineLevel="0" collapsed="false">
      <c r="A138" s="88" t="s">
        <v>766</v>
      </c>
      <c r="B138" s="95" t="n">
        <v>21432</v>
      </c>
      <c r="C138" s="90" t="s">
        <v>285</v>
      </c>
      <c r="D138" s="93" t="s">
        <v>180</v>
      </c>
      <c r="E138" s="96" t="s">
        <v>210</v>
      </c>
      <c r="H138" s="97"/>
      <c r="I138" s="97"/>
      <c r="J138" s="97"/>
      <c r="K138" s="92" t="s">
        <v>209</v>
      </c>
      <c r="L138" s="92" t="s">
        <v>22</v>
      </c>
      <c r="M138" s="92" t="s">
        <v>210</v>
      </c>
      <c r="N138" s="92" t="s">
        <v>210</v>
      </c>
      <c r="O138" s="92" t="s">
        <v>22</v>
      </c>
      <c r="P138" s="92" t="s">
        <v>210</v>
      </c>
      <c r="Q138" s="92" t="s">
        <v>210</v>
      </c>
      <c r="R138" s="92" t="s">
        <v>210</v>
      </c>
      <c r="S138" s="92" t="s">
        <v>767</v>
      </c>
      <c r="W138" s="98"/>
      <c r="Y138" s="92" t="s">
        <v>768</v>
      </c>
      <c r="Z138" s="92" t="n">
        <v>3</v>
      </c>
      <c r="AB138" s="92" t="s">
        <v>243</v>
      </c>
      <c r="AC138" s="92" t="s">
        <v>213</v>
      </c>
      <c r="AD138" s="92" t="str">
        <f aca="false">IF(AC138="НЕТ","Нет",IF(AC138="С","Cex (Х)",IF(AC138="М","Cex (Д)"," ")))</f>
        <v>Cex (Д)</v>
      </c>
      <c r="AE138" s="92" t="str">
        <f aca="false">CONCATENATE(IF(AC138="Нет","",CONCATENATE(AC138,";")),IF(AD138="Нет","",AD138))</f>
        <v>М;Cex (Д)</v>
      </c>
      <c r="AF138" s="92" t="s">
        <v>22</v>
      </c>
      <c r="AG138" s="92" t="s">
        <v>769</v>
      </c>
      <c r="AH138" s="99" t="n">
        <f aca="false">102000+(B138-2)/10-2000</f>
        <v>102143</v>
      </c>
      <c r="AI138" s="94" t="n">
        <f aca="false">IF(AC138="Нет","Нет",AH138*10+2)</f>
        <v>1021432</v>
      </c>
      <c r="AJ138" s="92" t="str">
        <f aca="false">IF(AC138="М",CONCATENATE("ГАНК-4СEx (Д) для определения: ",S138),IF(AC138="С",CONCATENATE("ГАНК-4СEx (Х) для определения: ",S138),"Нет"))</f>
        <v>ГАНК-4СEx (Д) для определения: Сероуглерод (углерод дисульфид, сульфид углерода (IV)) (Р)</v>
      </c>
      <c r="AK138" s="92" t="s">
        <v>210</v>
      </c>
      <c r="AL138" s="94" t="n">
        <f aca="false">IF(AC138="нет","Нет",1026000+(B138-2)/10-2000)</f>
        <v>1026143</v>
      </c>
      <c r="AM138" s="92" t="str">
        <f aca="false">IF(AC138="М",CONCATENATE("ГАНК-4ФEx (Д) для определения: ",S138),IF(AC138="С",CONCATENATE("ГАНК-4ФEx (Х) для определения: ",S138),"Нет"))</f>
        <v>ГАНК-4ФEx (Д) для определения: Сероуглерод (углерод дисульфид, сульфид углерода (IV)) (Р)</v>
      </c>
      <c r="AN138" s="92" t="s">
        <v>22</v>
      </c>
    </row>
    <row r="139" customFormat="false" ht="21" hidden="false" customHeight="false" outlineLevel="0" collapsed="false">
      <c r="A139" s="88" t="s">
        <v>770</v>
      </c>
      <c r="B139" s="95" t="n">
        <v>21442</v>
      </c>
      <c r="C139" s="90" t="s">
        <v>308</v>
      </c>
      <c r="D139" s="93" t="s">
        <v>180</v>
      </c>
      <c r="E139" s="96" t="s">
        <v>210</v>
      </c>
      <c r="H139" s="97"/>
      <c r="I139" s="98" t="s">
        <v>309</v>
      </c>
      <c r="J139" s="97"/>
      <c r="K139" s="92" t="s">
        <v>209</v>
      </c>
      <c r="L139" s="92" t="s">
        <v>22</v>
      </c>
      <c r="M139" s="92" t="s">
        <v>210</v>
      </c>
      <c r="N139" s="92" t="s">
        <v>210</v>
      </c>
      <c r="O139" s="92" t="s">
        <v>22</v>
      </c>
      <c r="P139" s="92" t="s">
        <v>210</v>
      </c>
      <c r="Q139" s="92" t="s">
        <v>210</v>
      </c>
      <c r="R139" s="92" t="s">
        <v>210</v>
      </c>
      <c r="S139" s="92" t="s">
        <v>771</v>
      </c>
      <c r="W139" s="98"/>
      <c r="Z139" s="92" t="n">
        <v>300</v>
      </c>
      <c r="AC139" s="92" t="s">
        <v>213</v>
      </c>
      <c r="AD139" s="92" t="str">
        <f aca="false">IF(AC139="НЕТ","Нет",IF(AC139="С","Cex (Х)",IF(AC139="М","Cex (Д)"," ")))</f>
        <v>Cex (Д)</v>
      </c>
      <c r="AE139" s="92" t="str">
        <f aca="false">CONCATENATE(IF(AC139="Нет","",CONCATENATE(AC139,";")),IF(AD139="Нет","",AD139))</f>
        <v>М;Cex (Д)</v>
      </c>
      <c r="AF139" s="92" t="s">
        <v>22</v>
      </c>
      <c r="AG139" s="92" t="s">
        <v>772</v>
      </c>
      <c r="AH139" s="99" t="n">
        <f aca="false">102000+(B139-2)/10-2000</f>
        <v>102144</v>
      </c>
      <c r="AI139" s="94" t="n">
        <f aca="false">IF(AC139="Нет","Нет",AH139*10+2)</f>
        <v>1021442</v>
      </c>
      <c r="AJ139" s="92" t="str">
        <f aca="false">IF(AC139="М",CONCATENATE("ГАНК-4СEx (Д) для определения: ",S139),IF(AC139="С",CONCATENATE("ГАНК-4СEx (Х) для определения: ",S139),"Нет"))</f>
        <v>ГАНК-4СEx (Д) для определения: Скипидар (Р)</v>
      </c>
      <c r="AK139" s="92" t="s">
        <v>210</v>
      </c>
      <c r="AL139" s="94" t="n">
        <f aca="false">IF(AC139="нет","Нет",1026000+(B139-2)/10-2000)</f>
        <v>1026144</v>
      </c>
      <c r="AM139" s="92" t="str">
        <f aca="false">IF(AC139="М",CONCATENATE("ГАНК-4ФEx (Д) для определения: ",S139),IF(AC139="С",CONCATENATE("ГАНК-4ФEx (Х) для определения: ",S139),"Нет"))</f>
        <v>ГАНК-4ФEx (Д) для определения: Скипидар (Р)</v>
      </c>
      <c r="AN139" s="92" t="s">
        <v>22</v>
      </c>
    </row>
    <row r="140" customFormat="false" ht="21" hidden="false" customHeight="false" outlineLevel="0" collapsed="false">
      <c r="A140" s="88" t="s">
        <v>773</v>
      </c>
      <c r="B140" s="95" t="n">
        <v>21452</v>
      </c>
      <c r="C140" s="90" t="s">
        <v>273</v>
      </c>
      <c r="D140" s="93" t="s">
        <v>180</v>
      </c>
      <c r="E140" s="96" t="s">
        <v>210</v>
      </c>
      <c r="H140" s="97"/>
      <c r="I140" s="98" t="s">
        <v>309</v>
      </c>
      <c r="J140" s="97"/>
      <c r="K140" s="92" t="s">
        <v>209</v>
      </c>
      <c r="L140" s="92" t="s">
        <v>22</v>
      </c>
      <c r="M140" s="92" t="s">
        <v>210</v>
      </c>
      <c r="N140" s="92" t="s">
        <v>210</v>
      </c>
      <c r="O140" s="92" t="s">
        <v>22</v>
      </c>
      <c r="P140" s="92" t="s">
        <v>210</v>
      </c>
      <c r="Q140" s="92" t="s">
        <v>210</v>
      </c>
      <c r="R140" s="92" t="s">
        <v>210</v>
      </c>
      <c r="S140" s="92" t="s">
        <v>774</v>
      </c>
      <c r="W140" s="98"/>
      <c r="Z140" s="92" t="n">
        <v>100</v>
      </c>
      <c r="AC140" s="92" t="s">
        <v>213</v>
      </c>
      <c r="AD140" s="92" t="str">
        <f aca="false">IF(AC140="НЕТ","Нет",IF(AC140="С","Cex (Х)",IF(AC140="М","Cex (Д)"," ")))</f>
        <v>Cex (Д)</v>
      </c>
      <c r="AE140" s="92" t="str">
        <f aca="false">CONCATENATE(IF(AC140="Нет","",CONCATENATE(AC140,";")),IF(AD140="Нет","",AD140))</f>
        <v>М;Cex (Д)</v>
      </c>
      <c r="AF140" s="92" t="s">
        <v>22</v>
      </c>
      <c r="AG140" s="92" t="s">
        <v>775</v>
      </c>
      <c r="AH140" s="99" t="n">
        <f aca="false">102000+(B140-2)/10-2000</f>
        <v>102145</v>
      </c>
      <c r="AI140" s="94" t="n">
        <f aca="false">IF(AC140="Нет","Нет",AH140*10+2)</f>
        <v>1021452</v>
      </c>
      <c r="AJ140" s="92" t="str">
        <f aca="false">IF(AC140="М",CONCATENATE("ГАНК-4СEx (Д) для определения: ",S140),IF(AC140="С",CONCATENATE("ГАНК-4СEx (Х) для определения: ",S140),"Нет"))</f>
        <v>ГАНК-4СEx (Д) для определения: Сольвент-нафта (Р)</v>
      </c>
      <c r="AK140" s="92" t="s">
        <v>210</v>
      </c>
      <c r="AL140" s="94" t="n">
        <f aca="false">IF(AC140="нет","Нет",1026000+(B140-2)/10-2000)</f>
        <v>1026145</v>
      </c>
      <c r="AM140" s="92" t="str">
        <f aca="false">IF(AC140="М",CONCATENATE("ГАНК-4ФEx (Д) для определения: ",S140),IF(AC140="С",CONCATENATE("ГАНК-4ФEx (Х) для определения: ",S140),"Нет"))</f>
        <v>ГАНК-4ФEx (Д) для определения: Сольвент-нафта (Р)</v>
      </c>
      <c r="AN140" s="92" t="s">
        <v>22</v>
      </c>
    </row>
    <row r="141" customFormat="false" ht="21" hidden="false" customHeight="false" outlineLevel="0" collapsed="false">
      <c r="A141" s="88" t="s">
        <v>776</v>
      </c>
      <c r="B141" s="95" t="n">
        <v>21462</v>
      </c>
      <c r="C141" s="90" t="s">
        <v>207</v>
      </c>
      <c r="D141" s="93" t="s">
        <v>180</v>
      </c>
      <c r="E141" s="96" t="s">
        <v>210</v>
      </c>
      <c r="H141" s="97"/>
      <c r="I141" s="97" t="s">
        <v>318</v>
      </c>
      <c r="J141" s="97"/>
      <c r="K141" s="92" t="s">
        <v>209</v>
      </c>
      <c r="L141" s="92" t="s">
        <v>22</v>
      </c>
      <c r="M141" s="92" t="s">
        <v>210</v>
      </c>
      <c r="N141" s="92" t="s">
        <v>210</v>
      </c>
      <c r="O141" s="92" t="s">
        <v>22</v>
      </c>
      <c r="P141" s="92" t="s">
        <v>210</v>
      </c>
      <c r="Q141" s="92" t="s">
        <v>210</v>
      </c>
      <c r="R141" s="92" t="s">
        <v>210</v>
      </c>
      <c r="S141" s="92" t="s">
        <v>777</v>
      </c>
      <c r="W141" s="98"/>
      <c r="Y141" s="92" t="s">
        <v>778</v>
      </c>
      <c r="Z141" s="92" t="n">
        <v>2</v>
      </c>
      <c r="AC141" s="92" t="s">
        <v>213</v>
      </c>
      <c r="AD141" s="92" t="str">
        <f aca="false">IF(AC141="НЕТ","Нет",IF(AC141="С","Cex (Х)",IF(AC141="М","Cex (Д)"," ")))</f>
        <v>Cex (Д)</v>
      </c>
      <c r="AE141" s="92" t="str">
        <f aca="false">CONCATENATE(IF(AC141="Нет","",CONCATENATE(AC141,";")),IF(AD141="Нет","",AD141))</f>
        <v>М;Cex (Д)</v>
      </c>
      <c r="AF141" s="92" t="s">
        <v>22</v>
      </c>
      <c r="AG141" s="92" t="s">
        <v>779</v>
      </c>
      <c r="AH141" s="99" t="n">
        <f aca="false">102000+(B141-2)/10-2000</f>
        <v>102146</v>
      </c>
      <c r="AI141" s="94" t="n">
        <f aca="false">IF(AC141="Нет","Нет",AH141*10+2)</f>
        <v>1021462</v>
      </c>
      <c r="AJ141" s="92" t="str">
        <f aca="false">IF(AC141="М",CONCATENATE("ГАНК-4СEx (Д) для определения: ",S141),IF(AC141="С",CONCATENATE("ГАНК-4СEx (Х) для определения: ",S141),"Нет"))</f>
        <v>ГАНК-4СEx (Д) для определения: Спирт аллиловый (Р)</v>
      </c>
      <c r="AK141" s="92" t="s">
        <v>210</v>
      </c>
      <c r="AL141" s="94" t="n">
        <f aca="false">IF(AC141="нет","Нет",1026000+(B141-2)/10-2000)</f>
        <v>1026146</v>
      </c>
      <c r="AM141" s="92" t="str">
        <f aca="false">IF(AC141="М",CONCATENATE("ГАНК-4ФEx (Д) для определения: ",S141),IF(AC141="С",CONCATENATE("ГАНК-4ФEx (Х) для определения: ",S141),"Нет"))</f>
        <v>ГАНК-4ФEx (Д) для определения: Спирт аллиловый (Р)</v>
      </c>
      <c r="AN141" s="92" t="s">
        <v>22</v>
      </c>
    </row>
    <row r="142" customFormat="false" ht="21" hidden="false" customHeight="false" outlineLevel="0" collapsed="false">
      <c r="A142" s="88" t="s">
        <v>780</v>
      </c>
      <c r="B142" s="95" t="n">
        <v>21482</v>
      </c>
      <c r="C142" s="90" t="s">
        <v>781</v>
      </c>
      <c r="D142" s="93" t="s">
        <v>180</v>
      </c>
      <c r="E142" s="96" t="s">
        <v>210</v>
      </c>
      <c r="H142" s="97"/>
      <c r="I142" s="93" t="s">
        <v>268</v>
      </c>
      <c r="J142" s="97"/>
      <c r="K142" s="92" t="s">
        <v>209</v>
      </c>
      <c r="L142" s="92" t="s">
        <v>22</v>
      </c>
      <c r="M142" s="92" t="s">
        <v>210</v>
      </c>
      <c r="N142" s="92" t="s">
        <v>210</v>
      </c>
      <c r="O142" s="92" t="s">
        <v>22</v>
      </c>
      <c r="P142" s="92" t="s">
        <v>210</v>
      </c>
      <c r="Q142" s="92" t="s">
        <v>210</v>
      </c>
      <c r="R142" s="92" t="s">
        <v>210</v>
      </c>
      <c r="S142" s="92" t="s">
        <v>782</v>
      </c>
      <c r="W142" s="98"/>
      <c r="Y142" s="92" t="s">
        <v>783</v>
      </c>
      <c r="Z142" s="92" t="n">
        <v>20</v>
      </c>
      <c r="AC142" s="92" t="s">
        <v>213</v>
      </c>
      <c r="AD142" s="92" t="str">
        <f aca="false">IF(AC142="НЕТ","Нет",IF(AC142="С","Cex (Х)",IF(AC142="М","Cex (Д)"," ")))</f>
        <v>Cex (Д)</v>
      </c>
      <c r="AE142" s="92" t="str">
        <f aca="false">CONCATENATE(IF(AC142="Нет","",CONCATENATE(AC142,";")),IF(AD142="Нет","",AD142))</f>
        <v>М;Cex (Д)</v>
      </c>
      <c r="AF142" s="92" t="s">
        <v>22</v>
      </c>
      <c r="AG142" s="92" t="s">
        <v>784</v>
      </c>
      <c r="AH142" s="99" t="n">
        <f aca="false">102000+(B142-2)/10-2000</f>
        <v>102148</v>
      </c>
      <c r="AI142" s="94" t="n">
        <f aca="false">IF(AC142="Нет","Нет",AH142*10+2)</f>
        <v>1021482</v>
      </c>
      <c r="AJ142" s="92" t="str">
        <f aca="false">IF(AC142="М",CONCATENATE("ГАНК-4СEx (Д) для определения: ",S142),IF(AC142="С",CONCATENATE("ГАНК-4СEx (Х) для определения: ",S142),"Нет"))</f>
        <v>ГАНК-4СEx (Д) для определения: Тетралин (Р)</v>
      </c>
      <c r="AK142" s="92" t="s">
        <v>210</v>
      </c>
      <c r="AL142" s="94" t="n">
        <f aca="false">IF(AC142="нет","Нет",1026000+(B142-2)/10-2000)</f>
        <v>1026148</v>
      </c>
      <c r="AM142" s="92" t="str">
        <f aca="false">IF(AC142="М",CONCATENATE("ГАНК-4ФEx (Д) для определения: ",S142),IF(AC142="С",CONCATENATE("ГАНК-4ФEx (Х) для определения: ",S142),"Нет"))</f>
        <v>ГАНК-4ФEx (Д) для определения: Тетралин (Р)</v>
      </c>
      <c r="AN142" s="92" t="s">
        <v>22</v>
      </c>
    </row>
    <row r="143" customFormat="false" ht="21" hidden="false" customHeight="false" outlineLevel="0" collapsed="false">
      <c r="A143" s="88" t="s">
        <v>785</v>
      </c>
      <c r="B143" s="95" t="n">
        <v>21492</v>
      </c>
      <c r="C143" s="90" t="s">
        <v>254</v>
      </c>
      <c r="D143" s="93" t="s">
        <v>180</v>
      </c>
      <c r="E143" s="96" t="s">
        <v>786</v>
      </c>
      <c r="H143" s="97"/>
      <c r="I143" s="97" t="s">
        <v>286</v>
      </c>
      <c r="J143" s="97"/>
      <c r="K143" s="92" t="s">
        <v>209</v>
      </c>
      <c r="L143" s="92" t="s">
        <v>22</v>
      </c>
      <c r="M143" s="92" t="s">
        <v>786</v>
      </c>
      <c r="N143" s="92" t="s">
        <v>786</v>
      </c>
      <c r="O143" s="92" t="s">
        <v>22</v>
      </c>
      <c r="P143" s="92" t="s">
        <v>22</v>
      </c>
      <c r="Q143" s="92" t="s">
        <v>22</v>
      </c>
      <c r="R143" s="92" t="s">
        <v>22</v>
      </c>
      <c r="S143" s="92" t="s">
        <v>787</v>
      </c>
      <c r="T143" s="92" t="s">
        <v>788</v>
      </c>
      <c r="W143" s="98"/>
      <c r="Y143" s="92" t="s">
        <v>789</v>
      </c>
      <c r="Z143" s="92" t="n">
        <v>10</v>
      </c>
      <c r="AC143" s="92" t="s">
        <v>213</v>
      </c>
      <c r="AD143" s="92" t="str">
        <f aca="false">IF(AC143="НЕТ","Нет",IF(AC143="С","Cex (Х)",IF(AC143="М","Cex (Д)"," ")))</f>
        <v>Cex (Д)</v>
      </c>
      <c r="AE143" s="92" t="str">
        <f aca="false">CONCATENATE(IF(AC143="Нет","",CONCATENATE(AC143,";")),IF(AD143="Нет","",AD143))</f>
        <v>М;Cex (Д)</v>
      </c>
      <c r="AF143" s="92" t="s">
        <v>22</v>
      </c>
      <c r="AG143" s="92" t="s">
        <v>790</v>
      </c>
      <c r="AH143" s="99" t="n">
        <f aca="false">102000+(B143-2)/10-2000</f>
        <v>102149</v>
      </c>
      <c r="AI143" s="94" t="n">
        <f aca="false">IF(AC143="Нет","Нет",AH143*10+2)</f>
        <v>1021492</v>
      </c>
      <c r="AJ143" s="92" t="str">
        <f aca="false">IF(AC143="М",CONCATENATE("ГАНК-4СEx (Д) для определения: ",S143),IF(AC143="С",CONCATENATE("ГАНК-4СEx (Х) для определения: ",S143),"Нет"))</f>
        <v>ГАНК-4СEx (Д) для определения: Тетрахлорэтилен (Р)</v>
      </c>
      <c r="AK143" s="92" t="s">
        <v>210</v>
      </c>
      <c r="AL143" s="94" t="n">
        <f aca="false">IF(AC143="нет","Нет",1026000+(B143-2)/10-2000)</f>
        <v>1026149</v>
      </c>
      <c r="AM143" s="92" t="str">
        <f aca="false">IF(AC143="М",CONCATENATE("ГАНК-4ФEx (Д) для определения: ",S143),IF(AC143="С",CONCATENATE("ГАНК-4ФEx (Х) для определения: ",S143),"Нет"))</f>
        <v>ГАНК-4ФEx (Д) для определения: Тетрахлорэтилен (Р)</v>
      </c>
      <c r="AN143" s="92" t="s">
        <v>22</v>
      </c>
    </row>
    <row r="144" customFormat="false" ht="21" hidden="false" customHeight="false" outlineLevel="0" collapsed="false">
      <c r="A144" s="88" t="s">
        <v>791</v>
      </c>
      <c r="B144" s="95" t="n">
        <v>21502</v>
      </c>
      <c r="C144" s="90" t="s">
        <v>254</v>
      </c>
      <c r="D144" s="93" t="s">
        <v>180</v>
      </c>
      <c r="E144" s="96" t="s">
        <v>786</v>
      </c>
      <c r="H144" s="97"/>
      <c r="I144" s="97"/>
      <c r="J144" s="97"/>
      <c r="K144" s="92" t="s">
        <v>209</v>
      </c>
      <c r="L144" s="92" t="s">
        <v>22</v>
      </c>
      <c r="M144" s="92" t="s">
        <v>786</v>
      </c>
      <c r="N144" s="92" t="s">
        <v>786</v>
      </c>
      <c r="O144" s="92" t="s">
        <v>22</v>
      </c>
      <c r="P144" s="92" t="s">
        <v>22</v>
      </c>
      <c r="Q144" s="92" t="s">
        <v>22</v>
      </c>
      <c r="R144" s="92" t="s">
        <v>22</v>
      </c>
      <c r="S144" s="92" t="s">
        <v>792</v>
      </c>
      <c r="T144" s="92" t="s">
        <v>788</v>
      </c>
      <c r="W144" s="98"/>
      <c r="Y144" s="92" t="s">
        <v>793</v>
      </c>
      <c r="Z144" s="92" t="n">
        <v>10</v>
      </c>
      <c r="AB144" s="92" t="s">
        <v>243</v>
      </c>
      <c r="AC144" s="92" t="s">
        <v>213</v>
      </c>
      <c r="AD144" s="92" t="str">
        <f aca="false">IF(AC144="НЕТ","Нет",IF(AC144="С","Cex (Х)",IF(AC144="М","Cex (Д)"," ")))</f>
        <v>Cex (Д)</v>
      </c>
      <c r="AE144" s="92" t="str">
        <f aca="false">CONCATENATE(IF(AC144="Нет","",CONCATENATE(AC144,";")),IF(AD144="Нет","",AD144))</f>
        <v>М;Cex (Д)</v>
      </c>
      <c r="AF144" s="92" t="s">
        <v>22</v>
      </c>
      <c r="AG144" s="92" t="s">
        <v>794</v>
      </c>
      <c r="AH144" s="99" t="n">
        <f aca="false">102000+(B144-2)/10-2000</f>
        <v>102150</v>
      </c>
      <c r="AI144" s="94" t="n">
        <f aca="false">IF(AC144="Нет","Нет",AH144*10+2)</f>
        <v>1021502</v>
      </c>
      <c r="AJ144" s="92" t="str">
        <f aca="false">IF(AC144="М",CONCATENATE("ГАНК-4СEx (Д) для определения: ",S144),IF(AC144="С",CONCATENATE("ГАНК-4СEx (Х) для определения: ",S144),"Нет"))</f>
        <v>ГАНК-4СEx (Д) для определения: Тетрахлорметан (углерод 4-х хлористый, перхлорметан) (Р)</v>
      </c>
      <c r="AK144" s="92" t="s">
        <v>210</v>
      </c>
      <c r="AL144" s="94" t="n">
        <f aca="false">IF(AC144="нет","Нет",1026000+(B144-2)/10-2000)</f>
        <v>1026150</v>
      </c>
      <c r="AM144" s="92" t="str">
        <f aca="false">IF(AC144="М",CONCATENATE("ГАНК-4ФEx (Д) для определения: ",S144),IF(AC144="С",CONCATENATE("ГАНК-4ФEx (Х) для определения: ",S144),"Нет"))</f>
        <v>ГАНК-4ФEx (Д) для определения: Тетрахлорметан (углерод 4-х хлористый, перхлорметан) (Р)</v>
      </c>
      <c r="AN144" s="92" t="s">
        <v>22</v>
      </c>
    </row>
    <row r="145" customFormat="false" ht="21" hidden="false" customHeight="false" outlineLevel="0" collapsed="false">
      <c r="A145" s="88" t="s">
        <v>795</v>
      </c>
      <c r="B145" s="95" t="n">
        <v>21512</v>
      </c>
      <c r="C145" s="90" t="s">
        <v>291</v>
      </c>
      <c r="D145" s="93" t="s">
        <v>180</v>
      </c>
      <c r="E145" s="96" t="s">
        <v>208</v>
      </c>
      <c r="H145" s="97"/>
      <c r="I145" s="97" t="s">
        <v>235</v>
      </c>
      <c r="J145" s="97"/>
      <c r="K145" s="92" t="s">
        <v>209</v>
      </c>
      <c r="L145" s="92" t="s">
        <v>22</v>
      </c>
      <c r="M145" s="92" t="s">
        <v>208</v>
      </c>
      <c r="N145" s="92" t="s">
        <v>208</v>
      </c>
      <c r="O145" s="92" t="s">
        <v>22</v>
      </c>
      <c r="P145" s="92" t="s">
        <v>208</v>
      </c>
      <c r="Q145" s="92" t="s">
        <v>208</v>
      </c>
      <c r="R145" s="92" t="s">
        <v>210</v>
      </c>
      <c r="S145" s="92" t="s">
        <v>796</v>
      </c>
      <c r="W145" s="98"/>
      <c r="Y145" s="92" t="s">
        <v>797</v>
      </c>
      <c r="Z145" s="92" t="n">
        <v>0.3</v>
      </c>
      <c r="AC145" s="92" t="s">
        <v>213</v>
      </c>
      <c r="AD145" s="92" t="str">
        <f aca="false">IF(AC145="НЕТ","Нет",IF(AC145="С","Cex (Х)",IF(AC145="М","Cex (Д)"," ")))</f>
        <v>Cex (Д)</v>
      </c>
      <c r="AE145" s="92" t="str">
        <f aca="false">CONCATENATE(IF(AC145="Нет","",CONCATENATE(AC145,";")),IF(AD145="Нет","",AD145))</f>
        <v>М;Cex (Д)</v>
      </c>
      <c r="AF145" s="92" t="s">
        <v>22</v>
      </c>
      <c r="AG145" s="92" t="s">
        <v>798</v>
      </c>
      <c r="AH145" s="99" t="n">
        <f aca="false">102000+(B145-2)/10-2000</f>
        <v>102151</v>
      </c>
      <c r="AI145" s="94" t="n">
        <f aca="false">IF(AC145="Нет","Нет",AH145*10+2)</f>
        <v>1021512</v>
      </c>
      <c r="AJ145" s="92" t="str">
        <f aca="false">IF(AC145="М",CONCATENATE("ГАНК-4СEx (Д) для определения: ",S145),IF(AC145="С",CONCATENATE("ГАНК-4СEx (Х) для определения: ",S145),"Нет"))</f>
        <v>ГАНК-4СEx (Д) для определения: Тиокарбамид (Тиомочевина) (Р)</v>
      </c>
      <c r="AK145" s="92" t="s">
        <v>210</v>
      </c>
      <c r="AL145" s="94" t="n">
        <f aca="false">IF(AC145="нет","Нет",1026000+(B145-2)/10-2000)</f>
        <v>1026151</v>
      </c>
      <c r="AM145" s="92" t="str">
        <f aca="false">IF(AC145="М",CONCATENATE("ГАНК-4ФEx (Д) для определения: ",S145),IF(AC145="С",CONCATENATE("ГАНК-4ФEx (Х) для определения: ",S145),"Нет"))</f>
        <v>ГАНК-4ФEx (Д) для определения: Тиокарбамид (Тиомочевина) (Р)</v>
      </c>
      <c r="AN145" s="92" t="s">
        <v>22</v>
      </c>
    </row>
    <row r="146" customFormat="false" ht="21" hidden="false" customHeight="false" outlineLevel="0" collapsed="false">
      <c r="A146" s="88" t="s">
        <v>799</v>
      </c>
      <c r="B146" s="95" t="n">
        <v>21522</v>
      </c>
      <c r="C146" s="90" t="s">
        <v>215</v>
      </c>
      <c r="D146" s="93" t="s">
        <v>180</v>
      </c>
      <c r="E146" s="96" t="s">
        <v>210</v>
      </c>
      <c r="H146" s="97"/>
      <c r="I146" s="97" t="s">
        <v>286</v>
      </c>
      <c r="J146" s="97"/>
      <c r="K146" s="92" t="s">
        <v>209</v>
      </c>
      <c r="L146" s="92" t="s">
        <v>22</v>
      </c>
      <c r="M146" s="92" t="s">
        <v>210</v>
      </c>
      <c r="N146" s="92" t="s">
        <v>210</v>
      </c>
      <c r="O146" s="92" t="s">
        <v>22</v>
      </c>
      <c r="P146" s="92" t="s">
        <v>210</v>
      </c>
      <c r="Q146" s="92" t="s">
        <v>210</v>
      </c>
      <c r="R146" s="92" t="s">
        <v>210</v>
      </c>
      <c r="S146" s="92" t="s">
        <v>800</v>
      </c>
      <c r="W146" s="98"/>
      <c r="Y146" s="92" t="s">
        <v>801</v>
      </c>
      <c r="Z146" s="92" t="n">
        <v>5</v>
      </c>
      <c r="AC146" s="92" t="s">
        <v>213</v>
      </c>
      <c r="AD146" s="92" t="str">
        <f aca="false">IF(AC146="НЕТ","Нет",IF(AC146="С","Cex (Х)",IF(AC146="М","Cex (Д)"," ")))</f>
        <v>Cex (Д)</v>
      </c>
      <c r="AE146" s="92" t="str">
        <f aca="false">CONCATENATE(IF(AC146="Нет","",CONCATENATE(AC146,";")),IF(AD146="Нет","",AD146))</f>
        <v>М;Cex (Д)</v>
      </c>
      <c r="AF146" s="92" t="s">
        <v>22</v>
      </c>
      <c r="AG146" s="92" t="s">
        <v>802</v>
      </c>
      <c r="AH146" s="99" t="n">
        <f aca="false">102000+(B146-2)/10-2000</f>
        <v>102152</v>
      </c>
      <c r="AI146" s="94" t="n">
        <f aca="false">IF(AC146="Нет","Нет",AH146*10+2)</f>
        <v>1021522</v>
      </c>
      <c r="AJ146" s="92" t="str">
        <f aca="false">IF(AC146="М",CONCATENATE("ГАНК-4СEx (Д) для определения: ",S146),IF(AC146="С",CONCATENATE("ГАНК-4СEx (Х) для определения: ",S146),"Нет"))</f>
        <v>ГАНК-4СEx (Д) для определения: Бромоформ (Р)</v>
      </c>
      <c r="AK146" s="92" t="s">
        <v>210</v>
      </c>
      <c r="AL146" s="94" t="n">
        <f aca="false">IF(AC146="нет","Нет",1026000+(B146-2)/10-2000)</f>
        <v>1026152</v>
      </c>
      <c r="AM146" s="92" t="str">
        <f aca="false">IF(AC146="М",CONCATENATE("ГАНК-4ФEx (Д) для определения: ",S146),IF(AC146="С",CONCATENATE("ГАНК-4ФEx (Х) для определения: ",S146),"Нет"))</f>
        <v>ГАНК-4ФEx (Д) для определения: Бромоформ (Р)</v>
      </c>
      <c r="AN146" s="92" t="s">
        <v>22</v>
      </c>
    </row>
    <row r="147" customFormat="false" ht="21" hidden="false" customHeight="false" outlineLevel="0" collapsed="false">
      <c r="A147" s="88" t="s">
        <v>803</v>
      </c>
      <c r="B147" s="95" t="n">
        <v>21532</v>
      </c>
      <c r="C147" s="90" t="s">
        <v>215</v>
      </c>
      <c r="D147" s="93" t="s">
        <v>180</v>
      </c>
      <c r="E147" s="96" t="s">
        <v>210</v>
      </c>
      <c r="H147" s="97"/>
      <c r="I147" s="97" t="s">
        <v>286</v>
      </c>
      <c r="J147" s="97"/>
      <c r="K147" s="92" t="s">
        <v>209</v>
      </c>
      <c r="L147" s="92" t="s">
        <v>22</v>
      </c>
      <c r="M147" s="92" t="s">
        <v>210</v>
      </c>
      <c r="N147" s="92" t="s">
        <v>210</v>
      </c>
      <c r="O147" s="92" t="s">
        <v>22</v>
      </c>
      <c r="P147" s="92" t="s">
        <v>210</v>
      </c>
      <c r="Q147" s="92" t="s">
        <v>210</v>
      </c>
      <c r="R147" s="92" t="s">
        <v>210</v>
      </c>
      <c r="S147" s="92" t="s">
        <v>804</v>
      </c>
      <c r="W147" s="98"/>
      <c r="Y147" s="92" t="s">
        <v>805</v>
      </c>
      <c r="Z147" s="92" t="n">
        <v>5</v>
      </c>
      <c r="AC147" s="92" t="s">
        <v>213</v>
      </c>
      <c r="AD147" s="92" t="str">
        <f aca="false">IF(AC147="НЕТ","Нет",IF(AC147="С","Cex (Х)",IF(AC147="М","Cex (Д)"," ")))</f>
        <v>Cex (Д)</v>
      </c>
      <c r="AE147" s="92" t="str">
        <f aca="false">CONCATENATE(IF(AC147="Нет","",CONCATENATE(AC147,";")),IF(AD147="Нет","",AD147))</f>
        <v>М;Cex (Д)</v>
      </c>
      <c r="AF147" s="92" t="s">
        <v>22</v>
      </c>
      <c r="AG147" s="92" t="s">
        <v>806</v>
      </c>
      <c r="AH147" s="99" t="n">
        <f aca="false">102000+(B147-2)/10-2000</f>
        <v>102153</v>
      </c>
      <c r="AI147" s="94" t="n">
        <f aca="false">IF(AC147="Нет","Нет",AH147*10+2)</f>
        <v>1021532</v>
      </c>
      <c r="AJ147" s="92" t="str">
        <f aca="false">IF(AC147="М",CONCATENATE("ГАНК-4СEx (Д) для определения: ",S147),IF(AC147="С",CONCATENATE("ГАНК-4СEx (Х) для определения: ",S147),"Нет"))</f>
        <v>ГАНК-4СEx (Д) для определения: Трихлорметан (Р)</v>
      </c>
      <c r="AK147" s="92" t="s">
        <v>210</v>
      </c>
      <c r="AL147" s="94" t="n">
        <f aca="false">IF(AC147="нет","Нет",1026000+(B147-2)/10-2000)</f>
        <v>1026153</v>
      </c>
      <c r="AM147" s="92" t="str">
        <f aca="false">IF(AC147="М",CONCATENATE("ГАНК-4ФEx (Д) для определения: ",S147),IF(AC147="С",CONCATENATE("ГАНК-4ФEx (Х) для определения: ",S147),"Нет"))</f>
        <v>ГАНК-4ФEx (Д) для определения: Трихлорметан (Р)</v>
      </c>
      <c r="AN147" s="92" t="s">
        <v>22</v>
      </c>
    </row>
    <row r="148" customFormat="false" ht="21" hidden="false" customHeight="false" outlineLevel="0" collapsed="false">
      <c r="A148" s="88" t="s">
        <v>807</v>
      </c>
      <c r="B148" s="95" t="n">
        <v>21542</v>
      </c>
      <c r="C148" s="90" t="s">
        <v>254</v>
      </c>
      <c r="D148" s="93" t="s">
        <v>180</v>
      </c>
      <c r="E148" s="96" t="s">
        <v>786</v>
      </c>
      <c r="H148" s="97"/>
      <c r="I148" s="97" t="s">
        <v>286</v>
      </c>
      <c r="J148" s="97"/>
      <c r="K148" s="92" t="s">
        <v>209</v>
      </c>
      <c r="L148" s="92" t="s">
        <v>22</v>
      </c>
      <c r="M148" s="92" t="s">
        <v>786</v>
      </c>
      <c r="N148" s="92" t="s">
        <v>786</v>
      </c>
      <c r="O148" s="92" t="s">
        <v>22</v>
      </c>
      <c r="P148" s="92" t="s">
        <v>22</v>
      </c>
      <c r="Q148" s="92" t="s">
        <v>22</v>
      </c>
      <c r="R148" s="92" t="s">
        <v>22</v>
      </c>
      <c r="S148" s="92" t="s">
        <v>808</v>
      </c>
      <c r="T148" s="92" t="s">
        <v>788</v>
      </c>
      <c r="W148" s="98"/>
      <c r="Y148" s="92" t="s">
        <v>809</v>
      </c>
      <c r="Z148" s="92" t="n">
        <v>10</v>
      </c>
      <c r="AC148" s="92" t="s">
        <v>213</v>
      </c>
      <c r="AD148" s="92" t="str">
        <f aca="false">IF(AC148="НЕТ","Нет",IF(AC148="С","Cex (Х)",IF(AC148="М","Cex (Д)"," ")))</f>
        <v>Cex (Д)</v>
      </c>
      <c r="AE148" s="92" t="str">
        <f aca="false">CONCATENATE(IF(AC148="Нет","",CONCATENATE(AC148,";")),IF(AD148="Нет","",AD148))</f>
        <v>М;Cex (Д)</v>
      </c>
      <c r="AF148" s="92" t="s">
        <v>22</v>
      </c>
      <c r="AG148" s="92" t="s">
        <v>810</v>
      </c>
      <c r="AH148" s="99" t="n">
        <f aca="false">102000+(B148-2)/10-2000</f>
        <v>102154</v>
      </c>
      <c r="AI148" s="94" t="n">
        <f aca="false">IF(AC148="Нет","Нет",AH148*10+2)</f>
        <v>1021542</v>
      </c>
      <c r="AJ148" s="92" t="str">
        <f aca="false">IF(AC148="М",CONCATENATE("ГАНК-4СEx (Д) для определения: ",S148),IF(AC148="С",CONCATENATE("ГАНК-4СEx (Х) для определения: ",S148),"Нет"))</f>
        <v>ГАНК-4СEx (Д) для определения: Трихлорэтилен (Р)</v>
      </c>
      <c r="AK148" s="92" t="s">
        <v>210</v>
      </c>
      <c r="AL148" s="94" t="n">
        <f aca="false">IF(AC148="нет","Нет",1026000+(B148-2)/10-2000)</f>
        <v>1026154</v>
      </c>
      <c r="AM148" s="92" t="str">
        <f aca="false">IF(AC148="М",CONCATENATE("ГАНК-4ФEx (Д) для определения: ",S148),IF(AC148="С",CONCATENATE("ГАНК-4ФEx (Х) для определения: ",S148),"Нет"))</f>
        <v>ГАНК-4ФEx (Д) для определения: Трихлорэтилен (Р)</v>
      </c>
      <c r="AN148" s="92" t="s">
        <v>22</v>
      </c>
    </row>
    <row r="149" customFormat="false" ht="21" hidden="false" customHeight="false" outlineLevel="0" collapsed="false">
      <c r="A149" s="88" t="s">
        <v>811</v>
      </c>
      <c r="B149" s="95" t="n">
        <v>21552</v>
      </c>
      <c r="C149" s="90" t="s">
        <v>215</v>
      </c>
      <c r="D149" s="93" t="s">
        <v>180</v>
      </c>
      <c r="E149" s="96" t="s">
        <v>208</v>
      </c>
      <c r="H149" s="97"/>
      <c r="I149" s="97" t="s">
        <v>224</v>
      </c>
      <c r="J149" s="97"/>
      <c r="K149" s="92" t="s">
        <v>209</v>
      </c>
      <c r="L149" s="92" t="s">
        <v>22</v>
      </c>
      <c r="M149" s="92" t="s">
        <v>208</v>
      </c>
      <c r="N149" s="92" t="s">
        <v>208</v>
      </c>
      <c r="O149" s="92" t="s">
        <v>22</v>
      </c>
      <c r="P149" s="92" t="s">
        <v>208</v>
      </c>
      <c r="Q149" s="92" t="s">
        <v>208</v>
      </c>
      <c r="R149" s="92" t="s">
        <v>210</v>
      </c>
      <c r="S149" s="92" t="s">
        <v>812</v>
      </c>
      <c r="W149" s="98"/>
      <c r="Y149" s="92" t="s">
        <v>813</v>
      </c>
      <c r="Z149" s="92" t="n">
        <v>5</v>
      </c>
      <c r="AC149" s="92" t="s">
        <v>213</v>
      </c>
      <c r="AD149" s="92" t="str">
        <f aca="false">IF(AC149="НЕТ","Нет",IF(AC149="С","Cex (Х)",IF(AC149="М","Cex (Д)"," ")))</f>
        <v>Cex (Д)</v>
      </c>
      <c r="AE149" s="92" t="str">
        <f aca="false">CONCATENATE(IF(AC149="Нет","",CONCATENATE(AC149,";")),IF(AD149="Нет","",AD149))</f>
        <v>М;Cex (Д)</v>
      </c>
      <c r="AF149" s="92" t="s">
        <v>22</v>
      </c>
      <c r="AG149" s="92" t="s">
        <v>814</v>
      </c>
      <c r="AH149" s="99" t="n">
        <f aca="false">102000+(B149-2)/10-2000</f>
        <v>102155</v>
      </c>
      <c r="AI149" s="94" t="n">
        <f aca="false">IF(AC149="Нет","Нет",AH149*10+2)</f>
        <v>1021552</v>
      </c>
      <c r="AJ149" s="92" t="str">
        <f aca="false">IF(AC149="М",CONCATENATE("ГАНК-4СEx (Д) для определения: ",S149),IF(AC149="С",CONCATENATE("ГАНК-4СEx (Х) для определения: ",S149),"Нет"))</f>
        <v>ГАНК-4СEx (Д) для определения: Триэтаноламин (Р)</v>
      </c>
      <c r="AK149" s="92" t="s">
        <v>210</v>
      </c>
      <c r="AL149" s="94" t="n">
        <f aca="false">IF(AC149="нет","Нет",1026000+(B149-2)/10-2000)</f>
        <v>1026155</v>
      </c>
      <c r="AM149" s="92" t="str">
        <f aca="false">IF(AC149="М",CONCATENATE("ГАНК-4ФEx (Д) для определения: ",S149),IF(AC149="С",CONCATENATE("ГАНК-4ФEx (Х) для определения: ",S149),"Нет"))</f>
        <v>ГАНК-4ФEx (Д) для определения: Триэтаноламин (Р)</v>
      </c>
      <c r="AN149" s="92" t="s">
        <v>22</v>
      </c>
    </row>
    <row r="150" customFormat="false" ht="21" hidden="false" customHeight="false" outlineLevel="0" collapsed="false">
      <c r="A150" s="88" t="s">
        <v>815</v>
      </c>
      <c r="B150" s="95" t="n">
        <v>21562</v>
      </c>
      <c r="C150" s="90" t="s">
        <v>254</v>
      </c>
      <c r="D150" s="93" t="s">
        <v>180</v>
      </c>
      <c r="E150" s="96" t="s">
        <v>208</v>
      </c>
      <c r="H150" s="97"/>
      <c r="I150" s="97" t="s">
        <v>224</v>
      </c>
      <c r="J150" s="97"/>
      <c r="K150" s="92" t="s">
        <v>209</v>
      </c>
      <c r="L150" s="92" t="s">
        <v>22</v>
      </c>
      <c r="M150" s="92" t="s">
        <v>208</v>
      </c>
      <c r="N150" s="92" t="s">
        <v>208</v>
      </c>
      <c r="O150" s="92" t="s">
        <v>22</v>
      </c>
      <c r="P150" s="92" t="s">
        <v>208</v>
      </c>
      <c r="Q150" s="92" t="s">
        <v>208</v>
      </c>
      <c r="R150" s="92" t="s">
        <v>210</v>
      </c>
      <c r="S150" s="92" t="s">
        <v>816</v>
      </c>
      <c r="W150" s="98"/>
      <c r="Y150" s="92" t="s">
        <v>817</v>
      </c>
      <c r="Z150" s="92" t="n">
        <v>10</v>
      </c>
      <c r="AC150" s="92" t="s">
        <v>213</v>
      </c>
      <c r="AD150" s="92" t="str">
        <f aca="false">IF(AC150="НЕТ","Нет",IF(AC150="С","Cex (Х)",IF(AC150="М","Cex (Д)"," ")))</f>
        <v>Cex (Д)</v>
      </c>
      <c r="AE150" s="92" t="str">
        <f aca="false">CONCATENATE(IF(AC150="Нет","",CONCATENATE(AC150,";")),IF(AD150="Нет","",AD150))</f>
        <v>М;Cex (Д)</v>
      </c>
      <c r="AF150" s="92" t="s">
        <v>22</v>
      </c>
      <c r="AG150" s="92" t="s">
        <v>818</v>
      </c>
      <c r="AH150" s="99" t="n">
        <f aca="false">102000+(B150-2)/10-2000</f>
        <v>102156</v>
      </c>
      <c r="AI150" s="94" t="n">
        <f aca="false">IF(AC150="Нет","Нет",AH150*10+2)</f>
        <v>1021562</v>
      </c>
      <c r="AJ150" s="92" t="str">
        <f aca="false">IF(AC150="М",CONCATENATE("ГАНК-4СEx (Д) для определения: ",S150),IF(AC150="С",CONCATENATE("ГАНК-4СEx (Х) для определения: ",S150),"Нет"))</f>
        <v>ГАНК-4СEx (Д) для определения: Триэтиламин (Р)</v>
      </c>
      <c r="AK150" s="92" t="s">
        <v>210</v>
      </c>
      <c r="AL150" s="94" t="n">
        <f aca="false">IF(AC150="нет","Нет",1026000+(B150-2)/10-2000)</f>
        <v>1026156</v>
      </c>
      <c r="AM150" s="92" t="str">
        <f aca="false">IF(AC150="М",CONCATENATE("ГАНК-4ФEx (Д) для определения: ",S150),IF(AC150="С",CONCATENATE("ГАНК-4ФEx (Х) для определения: ",S150),"Нет"))</f>
        <v>ГАНК-4ФEx (Д) для определения: Триэтиламин (Р)</v>
      </c>
      <c r="AN150" s="92" t="s">
        <v>22</v>
      </c>
    </row>
    <row r="151" customFormat="false" ht="21" hidden="false" customHeight="false" outlineLevel="0" collapsed="false">
      <c r="A151" s="88" t="s">
        <v>819</v>
      </c>
      <c r="B151" s="95" t="n">
        <v>21572</v>
      </c>
      <c r="C151" s="90" t="s">
        <v>308</v>
      </c>
      <c r="D151" s="93" t="s">
        <v>180</v>
      </c>
      <c r="E151" s="96" t="s">
        <v>210</v>
      </c>
      <c r="H151" s="97"/>
      <c r="I151" s="98" t="s">
        <v>309</v>
      </c>
      <c r="J151" s="97"/>
      <c r="K151" s="92" t="s">
        <v>209</v>
      </c>
      <c r="L151" s="92" t="s">
        <v>22</v>
      </c>
      <c r="M151" s="92" t="s">
        <v>210</v>
      </c>
      <c r="N151" s="92" t="s">
        <v>210</v>
      </c>
      <c r="O151" s="92" t="s">
        <v>22</v>
      </c>
      <c r="P151" s="92" t="s">
        <v>210</v>
      </c>
      <c r="Q151" s="92" t="s">
        <v>210</v>
      </c>
      <c r="R151" s="92" t="s">
        <v>210</v>
      </c>
      <c r="S151" s="92" t="s">
        <v>820</v>
      </c>
      <c r="W151" s="98"/>
      <c r="Z151" s="92" t="n">
        <v>300</v>
      </c>
      <c r="AC151" s="92" t="s">
        <v>213</v>
      </c>
      <c r="AD151" s="92" t="str">
        <f aca="false">IF(AC151="НЕТ","Нет",IF(AC151="С","Cex (Х)",IF(AC151="М","Cex (Д)"," ")))</f>
        <v>Cex (Д)</v>
      </c>
      <c r="AE151" s="92" t="str">
        <f aca="false">CONCATENATE(IF(AC151="Нет","",CONCATENATE(AC151,";")),IF(AD151="Нет","",AD151))</f>
        <v>М;Cex (Д)</v>
      </c>
      <c r="AF151" s="92" t="s">
        <v>22</v>
      </c>
      <c r="AG151" s="92" t="s">
        <v>821</v>
      </c>
      <c r="AH151" s="99" t="n">
        <f aca="false">102000+(B151-2)/10-2000</f>
        <v>102157</v>
      </c>
      <c r="AI151" s="94" t="n">
        <f aca="false">IF(AC151="Нет","Нет",AH151*10+2)</f>
        <v>1021572</v>
      </c>
      <c r="AJ151" s="92" t="str">
        <f aca="false">IF(AC151="М",CONCATENATE("ГАНК-4СEx (Д) для определения: ",S151),IF(AC151="С",CONCATENATE("ГАНК-4СEx (Х) для определения: ",S151),"Нет"))</f>
        <v>ГАНК-4СEx (Д) для определения: Уайт-спирит (Р)</v>
      </c>
      <c r="AK151" s="92" t="s">
        <v>210</v>
      </c>
      <c r="AL151" s="94" t="n">
        <f aca="false">IF(AC151="нет","Нет",1026000+(B151-2)/10-2000)</f>
        <v>1026157</v>
      </c>
      <c r="AM151" s="92" t="str">
        <f aca="false">IF(AC151="М",CONCATENATE("ГАНК-4ФEx (Д) для определения: ",S151),IF(AC151="С",CONCATENATE("ГАНК-4ФEx (Х) для определения: ",S151),"Нет"))</f>
        <v>ГАНК-4ФEx (Д) для определения: Уайт-спирит (Р)</v>
      </c>
      <c r="AN151" s="92" t="s">
        <v>22</v>
      </c>
    </row>
    <row r="152" customFormat="false" ht="21" hidden="false" customHeight="false" outlineLevel="0" collapsed="false">
      <c r="A152" s="88" t="s">
        <v>822</v>
      </c>
      <c r="B152" s="95" t="n">
        <v>21582</v>
      </c>
      <c r="C152" s="90" t="s">
        <v>351</v>
      </c>
      <c r="D152" s="93" t="s">
        <v>180</v>
      </c>
      <c r="E152" s="96" t="s">
        <v>210</v>
      </c>
      <c r="H152" s="97"/>
      <c r="I152" s="98" t="s">
        <v>309</v>
      </c>
      <c r="J152" s="97"/>
      <c r="K152" s="92" t="s">
        <v>209</v>
      </c>
      <c r="L152" s="92" t="s">
        <v>22</v>
      </c>
      <c r="M152" s="92" t="s">
        <v>210</v>
      </c>
      <c r="N152" s="92" t="s">
        <v>210</v>
      </c>
      <c r="O152" s="92" t="s">
        <v>22</v>
      </c>
      <c r="P152" s="92" t="s">
        <v>210</v>
      </c>
      <c r="Q152" s="92" t="s">
        <v>210</v>
      </c>
      <c r="R152" s="92" t="s">
        <v>210</v>
      </c>
      <c r="S152" s="92" t="s">
        <v>823</v>
      </c>
      <c r="W152" s="98"/>
      <c r="Y152" s="92" t="s">
        <v>824</v>
      </c>
      <c r="Z152" s="92" t="n">
        <v>7000</v>
      </c>
      <c r="AC152" s="92" t="s">
        <v>213</v>
      </c>
      <c r="AD152" s="92" t="str">
        <f aca="false">IF(AC152="НЕТ","Нет",IF(AC152="С","Cex (Х)",IF(AC152="М","Cex (Д)"," ")))</f>
        <v>Cex (Д)</v>
      </c>
      <c r="AE152" s="92" t="str">
        <f aca="false">CONCATENATE(IF(AC152="Нет","",CONCATENATE(AC152,";")),IF(AD152="Нет","",AD152))</f>
        <v>М;Cex (Д)</v>
      </c>
      <c r="AF152" s="92" t="s">
        <v>22</v>
      </c>
      <c r="AG152" s="92" t="s">
        <v>825</v>
      </c>
      <c r="AH152" s="99" t="n">
        <f aca="false">102000+(B152-2)/10-2000</f>
        <v>102158</v>
      </c>
      <c r="AI152" s="94" t="n">
        <f aca="false">IF(AC152="Нет","Нет",AH152*10+2)</f>
        <v>1021582</v>
      </c>
      <c r="AJ152" s="92" t="str">
        <f aca="false">IF(AC152="М",CONCATENATE("ГАНК-4СEx (Д) для определения: ",S152),IF(AC152="С",CONCATENATE("ГАНК-4СEx (Х) для определения: ",S152),"Нет"))</f>
        <v>ГАНК-4СEx (Д) для определения: Углеводороды предельные С1-С5 в пересчете на метан (Р)</v>
      </c>
      <c r="AK152" s="92" t="s">
        <v>210</v>
      </c>
      <c r="AL152" s="94" t="n">
        <f aca="false">IF(AC152="нет","Нет",1026000+(B152-2)/10-2000)</f>
        <v>1026158</v>
      </c>
      <c r="AM152" s="92" t="str">
        <f aca="false">IF(AC152="М",CONCATENATE("ГАНК-4ФEx (Д) для определения: ",S152),IF(AC152="С",CONCATENATE("ГАНК-4ФEx (Х) для определения: ",S152),"Нет"))</f>
        <v>ГАНК-4ФEx (Д) для определения: Углеводороды предельные С1-С5 в пересчете на метан (Р)</v>
      </c>
      <c r="AN152" s="92" t="s">
        <v>22</v>
      </c>
    </row>
    <row r="153" customFormat="false" ht="21" hidden="false" customHeight="false" outlineLevel="0" collapsed="false">
      <c r="A153" s="88" t="s">
        <v>826</v>
      </c>
      <c r="B153" s="95" t="n">
        <v>21592</v>
      </c>
      <c r="C153" s="90" t="s">
        <v>308</v>
      </c>
      <c r="D153" s="93" t="s">
        <v>180</v>
      </c>
      <c r="E153" s="96" t="s">
        <v>210</v>
      </c>
      <c r="H153" s="97"/>
      <c r="I153" s="98" t="s">
        <v>309</v>
      </c>
      <c r="J153" s="97"/>
      <c r="K153" s="92" t="s">
        <v>209</v>
      </c>
      <c r="L153" s="92" t="s">
        <v>22</v>
      </c>
      <c r="M153" s="92" t="s">
        <v>210</v>
      </c>
      <c r="N153" s="92" t="s">
        <v>210</v>
      </c>
      <c r="O153" s="92" t="s">
        <v>22</v>
      </c>
      <c r="P153" s="92" t="s">
        <v>210</v>
      </c>
      <c r="Q153" s="92" t="s">
        <v>210</v>
      </c>
      <c r="R153" s="92" t="s">
        <v>210</v>
      </c>
      <c r="S153" s="92" t="s">
        <v>827</v>
      </c>
      <c r="W153" s="98"/>
      <c r="Y153" s="92" t="s">
        <v>828</v>
      </c>
      <c r="Z153" s="92" t="n">
        <v>300</v>
      </c>
      <c r="AC153" s="92" t="s">
        <v>213</v>
      </c>
      <c r="AD153" s="92" t="str">
        <f aca="false">IF(AC153="НЕТ","Нет",IF(AC153="С","Cex (Х)",IF(AC153="М","Cex (Д)"," ")))</f>
        <v>Cex (Д)</v>
      </c>
      <c r="AE153" s="92" t="str">
        <f aca="false">CONCATENATE(IF(AC153="Нет","",CONCATENATE(AC153,";")),IF(AD153="Нет","",AD153))</f>
        <v>М;Cex (Д)</v>
      </c>
      <c r="AF153" s="92" t="s">
        <v>22</v>
      </c>
      <c r="AG153" s="92" t="s">
        <v>829</v>
      </c>
      <c r="AH153" s="99" t="n">
        <f aca="false">102000+(B153-2)/10-2000</f>
        <v>102159</v>
      </c>
      <c r="AI153" s="94" t="n">
        <f aca="false">IF(AC153="Нет","Нет",AH153*10+2)</f>
        <v>1021592</v>
      </c>
      <c r="AJ153" s="92" t="str">
        <f aca="false">IF(AC153="М",CONCATENATE("ГАНК-4СEx (Д) для определения: ",S153),IF(AC153="С",CONCATENATE("ГАНК-4СEx (Х) для определения: ",S153),"Нет"))</f>
        <v>ГАНК-4СEx (Д) для определения: Предельные углеводороды С1-С10 в пересчете на гексан (Р)</v>
      </c>
      <c r="AK153" s="92" t="s">
        <v>210</v>
      </c>
      <c r="AL153" s="94" t="n">
        <f aca="false">IF(AC153="нет","Нет",1026000+(B153-2)/10-2000)</f>
        <v>1026159</v>
      </c>
      <c r="AM153" s="92" t="str">
        <f aca="false">IF(AC153="М",CONCATENATE("ГАНК-4ФEx (Д) для определения: ",S153),IF(AC153="С",CONCATENATE("ГАНК-4ФEx (Х) для определения: ",S153),"Нет"))</f>
        <v>ГАНК-4ФEx (Д) для определения: Предельные углеводороды С1-С10 в пересчете на гексан (Р)</v>
      </c>
      <c r="AN153" s="92" t="s">
        <v>22</v>
      </c>
    </row>
    <row r="154" customFormat="false" ht="21" hidden="false" customHeight="false" outlineLevel="0" collapsed="false">
      <c r="A154" s="88" t="s">
        <v>830</v>
      </c>
      <c r="B154" s="95" t="n">
        <v>21602</v>
      </c>
      <c r="C154" s="90" t="s">
        <v>308</v>
      </c>
      <c r="D154" s="93" t="s">
        <v>180</v>
      </c>
      <c r="E154" s="96" t="s">
        <v>210</v>
      </c>
      <c r="H154" s="97"/>
      <c r="I154" s="98" t="s">
        <v>309</v>
      </c>
      <c r="J154" s="97"/>
      <c r="K154" s="92" t="s">
        <v>209</v>
      </c>
      <c r="L154" s="92" t="s">
        <v>22</v>
      </c>
      <c r="M154" s="92" t="s">
        <v>210</v>
      </c>
      <c r="N154" s="92" t="s">
        <v>210</v>
      </c>
      <c r="O154" s="92" t="s">
        <v>22</v>
      </c>
      <c r="P154" s="92" t="s">
        <v>210</v>
      </c>
      <c r="Q154" s="92" t="s">
        <v>210</v>
      </c>
      <c r="R154" s="92" t="s">
        <v>210</v>
      </c>
      <c r="S154" s="92" t="s">
        <v>831</v>
      </c>
      <c r="W154" s="98"/>
      <c r="Y154" s="92" t="s">
        <v>832</v>
      </c>
      <c r="Z154" s="92" t="n">
        <v>300</v>
      </c>
      <c r="AC154" s="92" t="s">
        <v>213</v>
      </c>
      <c r="AD154" s="92" t="str">
        <f aca="false">IF(AC154="НЕТ","Нет",IF(AC154="С","Cex (Х)",IF(AC154="М","Cex (Д)"," ")))</f>
        <v>Cex (Д)</v>
      </c>
      <c r="AE154" s="92" t="str">
        <f aca="false">CONCATENATE(IF(AC154="Нет","",CONCATENATE(AC154,";")),IF(AD154="Нет","",AD154))</f>
        <v>М;Cex (Д)</v>
      </c>
      <c r="AF154" s="92" t="s">
        <v>22</v>
      </c>
      <c r="AG154" s="92" t="s">
        <v>833</v>
      </c>
      <c r="AH154" s="99" t="n">
        <f aca="false">102000+(B154-2)/10-2000</f>
        <v>102160</v>
      </c>
      <c r="AI154" s="94" t="n">
        <f aca="false">IF(AC154="Нет","Нет",AH154*10+2)</f>
        <v>1021602</v>
      </c>
      <c r="AJ154" s="92" t="str">
        <f aca="false">IF(AC154="М",CONCATENATE("ГАНК-4СEx (Д) для определения: ",S154),IF(AC154="С",CONCATENATE("ГАНК-4СEx (Х) для определения: ",S154),"Нет"))</f>
        <v>ГАНК-4СEx (Д) для определения: Предельные углеводороды С6-С10 в пересчете на гексан (Р)</v>
      </c>
      <c r="AK154" s="92" t="s">
        <v>210</v>
      </c>
      <c r="AL154" s="94" t="n">
        <f aca="false">IF(AC154="нет","Нет",1026000+(B154-2)/10-2000)</f>
        <v>1026160</v>
      </c>
      <c r="AM154" s="92" t="str">
        <f aca="false">IF(AC154="М",CONCATENATE("ГАНК-4ФEx (Д) для определения: ",S154),IF(AC154="С",CONCATENATE("ГАНК-4ФEx (Х) для определения: ",S154),"Нет"))</f>
        <v>ГАНК-4ФEx (Д) для определения: Предельные углеводороды С6-С10 в пересчете на гексан (Р)</v>
      </c>
      <c r="AN154" s="92" t="s">
        <v>22</v>
      </c>
    </row>
    <row r="155" customFormat="false" ht="21" hidden="false" customHeight="false" outlineLevel="0" collapsed="false">
      <c r="A155" s="88" t="s">
        <v>834</v>
      </c>
      <c r="B155" s="95" t="n">
        <v>21612</v>
      </c>
      <c r="C155" s="90" t="s">
        <v>273</v>
      </c>
      <c r="D155" s="93" t="s">
        <v>180</v>
      </c>
      <c r="E155" s="96" t="s">
        <v>210</v>
      </c>
      <c r="H155" s="97"/>
      <c r="I155" s="98" t="s">
        <v>309</v>
      </c>
      <c r="J155" s="97"/>
      <c r="K155" s="92" t="s">
        <v>209</v>
      </c>
      <c r="L155" s="92" t="s">
        <v>22</v>
      </c>
      <c r="M155" s="92" t="s">
        <v>210</v>
      </c>
      <c r="N155" s="92" t="s">
        <v>210</v>
      </c>
      <c r="O155" s="92" t="s">
        <v>22</v>
      </c>
      <c r="P155" s="92" t="s">
        <v>210</v>
      </c>
      <c r="Q155" s="92" t="s">
        <v>210</v>
      </c>
      <c r="R155" s="92" t="s">
        <v>210</v>
      </c>
      <c r="S155" s="92" t="s">
        <v>835</v>
      </c>
      <c r="W155" s="98"/>
      <c r="Y155" s="92" t="s">
        <v>836</v>
      </c>
      <c r="Z155" s="92" t="n">
        <v>100</v>
      </c>
      <c r="AB155" s="92" t="s">
        <v>20</v>
      </c>
      <c r="AC155" s="92" t="s">
        <v>213</v>
      </c>
      <c r="AD155" s="92" t="str">
        <f aca="false">IF(AC155="НЕТ","Нет",IF(AC155="С","Cex (Х)",IF(AC155="М","Cex (Д)"," ")))</f>
        <v>Cex (Д)</v>
      </c>
      <c r="AE155" s="92" t="str">
        <f aca="false">CONCATENATE(IF(AC155="Нет","",CONCATENATE(AC155,";")),IF(AD155="Нет","",AD155))</f>
        <v>М;Cex (Д)</v>
      </c>
      <c r="AF155" s="92" t="s">
        <v>22</v>
      </c>
      <c r="AG155" s="92" t="s">
        <v>837</v>
      </c>
      <c r="AH155" s="99" t="n">
        <f aca="false">102000+(B155-2)/10-2000</f>
        <v>102161</v>
      </c>
      <c r="AI155" s="94" t="n">
        <f aca="false">IF(AC155="Нет","Нет",AH155*10+2)</f>
        <v>1021612</v>
      </c>
      <c r="AJ155" s="92" t="str">
        <f aca="false">IF(AC155="М",CONCATENATE("ГАНК-4СEx (Д) для определения: ",S155),IF(AC155="С",CONCATENATE("ГАНК-4СEx (Х) для определения: ",S155),"Нет"))</f>
        <v>ГАНК-4СEx (Д) для определения: Углеводороды предельные С12-С19 (Р)</v>
      </c>
      <c r="AK155" s="92" t="s">
        <v>210</v>
      </c>
      <c r="AL155" s="94" t="n">
        <f aca="false">IF(AC155="нет","Нет",1026000+(B155-2)/10-2000)</f>
        <v>1026161</v>
      </c>
      <c r="AM155" s="92" t="str">
        <f aca="false">IF(AC155="М",CONCATENATE("ГАНК-4ФEx (Д) для определения: ",S155),IF(AC155="С",CONCATENATE("ГАНК-4ФEx (Х) для определения: ",S155),"Нет"))</f>
        <v>ГАНК-4ФEx (Д) для определения: Углеводороды предельные С12-С19 (Р)</v>
      </c>
      <c r="AN155" s="92" t="s">
        <v>22</v>
      </c>
    </row>
    <row r="156" customFormat="false" ht="21" hidden="false" customHeight="false" outlineLevel="0" collapsed="false">
      <c r="A156" s="88" t="s">
        <v>838</v>
      </c>
      <c r="B156" s="95" t="n">
        <v>21622</v>
      </c>
      <c r="C156" s="90" t="s">
        <v>839</v>
      </c>
      <c r="D156" s="93" t="s">
        <v>180</v>
      </c>
      <c r="E156" s="96" t="s">
        <v>208</v>
      </c>
      <c r="H156" s="97"/>
      <c r="I156" s="97"/>
      <c r="J156" s="97"/>
      <c r="K156" s="92" t="s">
        <v>209</v>
      </c>
      <c r="L156" s="92" t="s">
        <v>22</v>
      </c>
      <c r="M156" s="92" t="s">
        <v>208</v>
      </c>
      <c r="N156" s="92" t="s">
        <v>208</v>
      </c>
      <c r="O156" s="92" t="s">
        <v>22</v>
      </c>
      <c r="P156" s="92" t="s">
        <v>208</v>
      </c>
      <c r="Q156" s="92" t="s">
        <v>208</v>
      </c>
      <c r="R156" s="92" t="s">
        <v>210</v>
      </c>
      <c r="S156" s="92" t="s">
        <v>840</v>
      </c>
      <c r="W156" s="98"/>
      <c r="Y156" s="92" t="s">
        <v>841</v>
      </c>
      <c r="Z156" s="92" t="n">
        <v>9000</v>
      </c>
      <c r="AB156" s="92" t="s">
        <v>20</v>
      </c>
      <c r="AC156" s="92" t="s">
        <v>213</v>
      </c>
      <c r="AD156" s="92" t="str">
        <f aca="false">IF(AC156="НЕТ","Нет",IF(AC156="С","Cex (Х)",IF(AC156="М","Cex (Д)"," ")))</f>
        <v>Cex (Д)</v>
      </c>
      <c r="AE156" s="92" t="str">
        <f aca="false">CONCATENATE(IF(AC156="Нет","",CONCATENATE(AC156,";")),IF(AD156="Нет","",AD156))</f>
        <v>М;Cex (Д)</v>
      </c>
      <c r="AF156" s="92" t="s">
        <v>22</v>
      </c>
      <c r="AG156" s="92" t="s">
        <v>842</v>
      </c>
      <c r="AH156" s="99" t="n">
        <f aca="false">102000+(B156-2)/10-2000</f>
        <v>102162</v>
      </c>
      <c r="AI156" s="94" t="n">
        <f aca="false">IF(AC156="Нет","Нет",AH156*10+2)</f>
        <v>1021622</v>
      </c>
      <c r="AJ156" s="92" t="str">
        <f aca="false">IF(AC156="М",CONCATENATE("ГАНК-4СEx (Д) для определения: ",S156),IF(AC156="С",CONCATENATE("ГАНК-4СEx (Х) для определения: ",S156),"Нет"))</f>
        <v>ГАНК-4СEx (Д) для определения: Углерода диоксид (диоксид углерода) (Р)</v>
      </c>
      <c r="AK156" s="92" t="s">
        <v>210</v>
      </c>
      <c r="AL156" s="94" t="n">
        <f aca="false">IF(AC156="нет","Нет",1026000+(B156-2)/10-2000)</f>
        <v>1026162</v>
      </c>
      <c r="AM156" s="92" t="str">
        <f aca="false">IF(AC156="М",CONCATENATE("ГАНК-4ФEx (Д) для определения: ",S156),IF(AC156="С",CONCATENATE("ГАНК-4ФEx (Х) для определения: ",S156),"Нет"))</f>
        <v>ГАНК-4ФEx (Д) для определения: Углерода диоксид (диоксид углерода) (Р)</v>
      </c>
      <c r="AN156" s="92" t="s">
        <v>22</v>
      </c>
    </row>
    <row r="157" customFormat="false" ht="21" hidden="false" customHeight="false" outlineLevel="0" collapsed="false">
      <c r="A157" s="88" t="s">
        <v>843</v>
      </c>
      <c r="B157" s="95" t="n">
        <v>21632</v>
      </c>
      <c r="C157" s="90" t="s">
        <v>245</v>
      </c>
      <c r="D157" s="93" t="s">
        <v>180</v>
      </c>
      <c r="E157" s="96" t="s">
        <v>210</v>
      </c>
      <c r="H157" s="97"/>
      <c r="I157" s="97"/>
      <c r="J157" s="97"/>
      <c r="K157" s="92" t="s">
        <v>209</v>
      </c>
      <c r="L157" s="92" t="s">
        <v>22</v>
      </c>
      <c r="M157" s="92" t="s">
        <v>210</v>
      </c>
      <c r="N157" s="92" t="s">
        <v>210</v>
      </c>
      <c r="O157" s="92" t="s">
        <v>22</v>
      </c>
      <c r="P157" s="92" t="s">
        <v>210</v>
      </c>
      <c r="Q157" s="92" t="s">
        <v>210</v>
      </c>
      <c r="R157" s="92" t="s">
        <v>210</v>
      </c>
      <c r="S157" s="92" t="s">
        <v>844</v>
      </c>
      <c r="W157" s="98"/>
      <c r="Y157" s="92" t="s">
        <v>845</v>
      </c>
      <c r="Z157" s="92" t="n">
        <v>20</v>
      </c>
      <c r="AB157" s="92" t="s">
        <v>20</v>
      </c>
      <c r="AC157" s="92" t="s">
        <v>213</v>
      </c>
      <c r="AD157" s="92" t="str">
        <f aca="false">IF(AC157="НЕТ","Нет",IF(AC157="С","Cex (Х)",IF(AC157="М","Cex (Д)"," ")))</f>
        <v>Cex (Д)</v>
      </c>
      <c r="AE157" s="92" t="str">
        <f aca="false">CONCATENATE(IF(AC157="Нет","",CONCATENATE(AC157,";")),IF(AD157="Нет","",AD157))</f>
        <v>М;Cex (Д)</v>
      </c>
      <c r="AF157" s="92" t="s">
        <v>22</v>
      </c>
      <c r="AG157" s="92" t="s">
        <v>846</v>
      </c>
      <c r="AH157" s="99" t="n">
        <f aca="false">102000+(B157-2)/10-2000</f>
        <v>102163</v>
      </c>
      <c r="AI157" s="94" t="n">
        <f aca="false">IF(AC157="Нет","Нет",AH157*10+2)</f>
        <v>1021632</v>
      </c>
      <c r="AJ157" s="92" t="str">
        <f aca="false">IF(AC157="М",CONCATENATE("ГАНК-4СEx (Д) для определения: ",S157),IF(AC157="С",CONCATENATE("ГАНК-4СEx (Х) для определения: ",S157),"Нет"))</f>
        <v>ГАНК-4СEx (Д) для определения: Углерод оксид (угарный газ, монооксид углерода) (Р)</v>
      </c>
      <c r="AK157" s="92" t="s">
        <v>210</v>
      </c>
      <c r="AL157" s="94" t="n">
        <f aca="false">IF(AC157="нет","Нет",1026000+(B157-2)/10-2000)</f>
        <v>1026163</v>
      </c>
      <c r="AM157" s="92" t="str">
        <f aca="false">IF(AC157="М",CONCATENATE("ГАНК-4ФEx (Д) для определения: ",S157),IF(AC157="С",CONCATENATE("ГАНК-4ФEx (Х) для определения: ",S157),"Нет"))</f>
        <v>ГАНК-4ФEx (Д) для определения: Углерод оксид (угарный газ, монооксид углерода) (Р)</v>
      </c>
      <c r="AN157" s="92" t="s">
        <v>22</v>
      </c>
    </row>
    <row r="158" customFormat="false" ht="21" hidden="false" customHeight="false" outlineLevel="0" collapsed="false">
      <c r="A158" s="88" t="s">
        <v>847</v>
      </c>
      <c r="B158" s="95" t="n">
        <v>21642</v>
      </c>
      <c r="C158" s="90" t="s">
        <v>480</v>
      </c>
      <c r="D158" s="93" t="s">
        <v>180</v>
      </c>
      <c r="E158" s="96" t="s">
        <v>208</v>
      </c>
      <c r="H158" s="97"/>
      <c r="I158" s="97"/>
      <c r="J158" s="97"/>
      <c r="K158" s="92" t="s">
        <v>209</v>
      </c>
      <c r="L158" s="92" t="s">
        <v>22</v>
      </c>
      <c r="M158" s="92" t="s">
        <v>208</v>
      </c>
      <c r="N158" s="92" t="s">
        <v>208</v>
      </c>
      <c r="O158" s="92" t="s">
        <v>22</v>
      </c>
      <c r="P158" s="92" t="s">
        <v>208</v>
      </c>
      <c r="Q158" s="92" t="s">
        <v>208</v>
      </c>
      <c r="R158" s="92" t="s">
        <v>22</v>
      </c>
      <c r="S158" s="92" t="s">
        <v>848</v>
      </c>
      <c r="W158" s="98"/>
      <c r="Z158" s="92" t="n">
        <v>4</v>
      </c>
      <c r="AB158" s="92" t="s">
        <v>243</v>
      </c>
      <c r="AC158" s="92" t="s">
        <v>227</v>
      </c>
      <c r="AD158" s="92" t="str">
        <f aca="false">IF(AC158="НЕТ","Нет",IF(AC158="С","Cex (Х)",IF(AC158="М","Cex (Д)"," ")))</f>
        <v>Cex (Х)</v>
      </c>
      <c r="AE158" s="92" t="str">
        <f aca="false">CONCATENATE(IF(AC158="Нет","",CONCATENATE(AC158,";")),IF(AD158="Нет","",AD158))</f>
        <v>С;Cex (Х)</v>
      </c>
      <c r="AF158" s="92" t="s">
        <v>849</v>
      </c>
      <c r="AG158" s="92" t="s">
        <v>22</v>
      </c>
      <c r="AH158" s="99" t="n">
        <f aca="false">102000+(B158-2)/10-2000</f>
        <v>102164</v>
      </c>
      <c r="AI158" s="94" t="n">
        <f aca="false">IF(AC158="Нет","Нет",AH158*10+2)</f>
        <v>1021642</v>
      </c>
      <c r="AJ158" s="92" t="str">
        <f aca="false">IF(AC158="М",CONCATENATE("ГАНК-4СEx (Д) для определения: ",S158),IF(AC158="С",CONCATENATE("ГАНК-4СEx (Х) для определения: ",S158),"Нет"))</f>
        <v>ГАНК-4СEx (Х) для определения: Углерод (сажа) (Р)</v>
      </c>
      <c r="AK158" s="92" t="s">
        <v>208</v>
      </c>
      <c r="AL158" s="94" t="n">
        <f aca="false">IF(AC158="нет","Нет",1026000+(B158-2)/10-2000)</f>
        <v>1026164</v>
      </c>
      <c r="AM158" s="92" t="str">
        <f aca="false">IF(AC158="М",CONCATENATE("ГАНК-4ФEx (Д) для определения: ",S158),IF(AC158="С",CONCATENATE("ГАНК-4ФEx (Х) для определения: ",S158),"Нет"))</f>
        <v>ГАНК-4ФEx (Х) для определения: Углерод (сажа) (Р)</v>
      </c>
      <c r="AN158" s="92" t="s">
        <v>22</v>
      </c>
    </row>
    <row r="159" customFormat="false" ht="21" hidden="false" customHeight="false" outlineLevel="0" collapsed="false">
      <c r="A159" s="88" t="s">
        <v>850</v>
      </c>
      <c r="B159" s="95" t="n">
        <v>21652</v>
      </c>
      <c r="C159" s="90" t="s">
        <v>215</v>
      </c>
      <c r="D159" s="93" t="s">
        <v>180</v>
      </c>
      <c r="E159" s="96" t="s">
        <v>210</v>
      </c>
      <c r="H159" s="97"/>
      <c r="I159" s="97" t="s">
        <v>318</v>
      </c>
      <c r="J159" s="97"/>
      <c r="K159" s="92" t="s">
        <v>209</v>
      </c>
      <c r="L159" s="92" t="s">
        <v>22</v>
      </c>
      <c r="M159" s="92" t="s">
        <v>210</v>
      </c>
      <c r="N159" s="92" t="s">
        <v>210</v>
      </c>
      <c r="O159" s="92" t="s">
        <v>22</v>
      </c>
      <c r="P159" s="92" t="s">
        <v>210</v>
      </c>
      <c r="Q159" s="92" t="s">
        <v>210</v>
      </c>
      <c r="R159" s="92" t="s">
        <v>210</v>
      </c>
      <c r="S159" s="92" t="s">
        <v>851</v>
      </c>
      <c r="W159" s="98"/>
      <c r="Y159" s="92" t="s">
        <v>852</v>
      </c>
      <c r="Z159" s="92" t="n">
        <v>5</v>
      </c>
      <c r="AC159" s="92" t="s">
        <v>213</v>
      </c>
      <c r="AD159" s="92" t="str">
        <f aca="false">IF(AC159="НЕТ","Нет",IF(AC159="С","Cex (Х)",IF(AC159="М","Cex (Д)"," ")))</f>
        <v>Cex (Д)</v>
      </c>
      <c r="AE159" s="92" t="str">
        <f aca="false">CONCATENATE(IF(AC159="Нет","",CONCATENATE(AC159,";")),IF(AD159="Нет","",AD159))</f>
        <v>М;Cex (Д)</v>
      </c>
      <c r="AF159" s="92" t="s">
        <v>22</v>
      </c>
      <c r="AG159" s="92" t="s">
        <v>853</v>
      </c>
      <c r="AH159" s="99" t="n">
        <f aca="false">102000+(B159-2)/10-2000</f>
        <v>102165</v>
      </c>
      <c r="AI159" s="94" t="n">
        <f aca="false">IF(AC159="Нет","Нет",AH159*10+2)</f>
        <v>1021652</v>
      </c>
      <c r="AJ159" s="92" t="str">
        <f aca="false">IF(AC159="М",CONCATENATE("ГАНК-4СEx (Д) для определения: ",S159),IF(AC159="С",CONCATENATE("ГАНК-4СEx (Х) для определения: ",S159),"Нет"))</f>
        <v>ГАНК-4СEx (Д) для определения: Спирт бензиловый (Р)</v>
      </c>
      <c r="AK159" s="92" t="s">
        <v>210</v>
      </c>
      <c r="AL159" s="94" t="n">
        <f aca="false">IF(AC159="нет","Нет",1026000+(B159-2)/10-2000)</f>
        <v>1026165</v>
      </c>
      <c r="AM159" s="92" t="str">
        <f aca="false">IF(AC159="М",CONCATENATE("ГАНК-4ФEx (Д) для определения: ",S159),IF(AC159="С",CONCATENATE("ГАНК-4ФEx (Х) для определения: ",S159),"Нет"))</f>
        <v>ГАНК-4ФEx (Д) для определения: Спирт бензиловый (Р)</v>
      </c>
      <c r="AN159" s="92" t="s">
        <v>22</v>
      </c>
    </row>
    <row r="160" customFormat="false" ht="21" hidden="false" customHeight="false" outlineLevel="0" collapsed="false">
      <c r="A160" s="88" t="s">
        <v>854</v>
      </c>
      <c r="B160" s="95" t="n">
        <v>21662</v>
      </c>
      <c r="C160" s="90" t="s">
        <v>215</v>
      </c>
      <c r="D160" s="93" t="s">
        <v>180</v>
      </c>
      <c r="E160" s="96" t="s">
        <v>210</v>
      </c>
      <c r="H160" s="97"/>
      <c r="I160" s="93" t="s">
        <v>268</v>
      </c>
      <c r="J160" s="97"/>
      <c r="K160" s="92" t="s">
        <v>209</v>
      </c>
      <c r="L160" s="92" t="s">
        <v>22</v>
      </c>
      <c r="M160" s="92" t="s">
        <v>210</v>
      </c>
      <c r="N160" s="92" t="s">
        <v>210</v>
      </c>
      <c r="O160" s="92" t="s">
        <v>22</v>
      </c>
      <c r="P160" s="92" t="s">
        <v>210</v>
      </c>
      <c r="Q160" s="92" t="s">
        <v>210</v>
      </c>
      <c r="R160" s="92" t="s">
        <v>210</v>
      </c>
      <c r="S160" s="92" t="s">
        <v>855</v>
      </c>
      <c r="W160" s="98"/>
      <c r="Y160" s="92" t="s">
        <v>856</v>
      </c>
      <c r="Z160" s="92" t="n">
        <v>5</v>
      </c>
      <c r="AC160" s="92" t="s">
        <v>213</v>
      </c>
      <c r="AD160" s="92" t="str">
        <f aca="false">IF(AC160="НЕТ","Нет",IF(AC160="С","Cex (Х)",IF(AC160="М","Cex (Д)"," ")))</f>
        <v>Cex (Д)</v>
      </c>
      <c r="AE160" s="92" t="str">
        <f aca="false">CONCATENATE(IF(AC160="Нет","",CONCATENATE(AC160,";")),IF(AD160="Нет","",AD160))</f>
        <v>М;Cex (Д)</v>
      </c>
      <c r="AF160" s="92" t="s">
        <v>22</v>
      </c>
      <c r="AG160" s="92" t="s">
        <v>857</v>
      </c>
      <c r="AH160" s="99" t="n">
        <f aca="false">102000+(B160-2)/10-2000</f>
        <v>102166</v>
      </c>
      <c r="AI160" s="94" t="n">
        <f aca="false">IF(AC160="Нет","Нет",AH160*10+2)</f>
        <v>1021662</v>
      </c>
      <c r="AJ160" s="92" t="str">
        <f aca="false">IF(AC160="М",CONCATENATE("ГАНК-4СEx (Д) для определения: ",S160),IF(AC160="С",CONCATENATE("ГАНК-4СEx (Х) для определения: ",S160),"Нет"))</f>
        <v>ГАНК-4СEx (Д) для определения: Ацетофенон (Р)</v>
      </c>
      <c r="AK160" s="92" t="s">
        <v>210</v>
      </c>
      <c r="AL160" s="94" t="n">
        <f aca="false">IF(AC160="нет","Нет",1026000+(B160-2)/10-2000)</f>
        <v>1026166</v>
      </c>
      <c r="AM160" s="92" t="str">
        <f aca="false">IF(AC160="М",CONCATENATE("ГАНК-4ФEx (Д) для определения: ",S160),IF(AC160="С",CONCATENATE("ГАНК-4ФEx (Х) для определения: ",S160),"Нет"))</f>
        <v>ГАНК-4ФEx (Д) для определения: Ацетофенон (Р)</v>
      </c>
      <c r="AN160" s="92" t="s">
        <v>22</v>
      </c>
    </row>
    <row r="161" customFormat="false" ht="21" hidden="false" customHeight="false" outlineLevel="0" collapsed="false">
      <c r="A161" s="88" t="s">
        <v>858</v>
      </c>
      <c r="B161" s="95" t="n">
        <v>21672</v>
      </c>
      <c r="C161" s="90" t="s">
        <v>240</v>
      </c>
      <c r="D161" s="93" t="s">
        <v>180</v>
      </c>
      <c r="E161" s="96" t="s">
        <v>210</v>
      </c>
      <c r="H161" s="97"/>
      <c r="I161" s="97"/>
      <c r="J161" s="97"/>
      <c r="K161" s="92" t="s">
        <v>209</v>
      </c>
      <c r="L161" s="92" t="s">
        <v>22</v>
      </c>
      <c r="M161" s="92" t="s">
        <v>210</v>
      </c>
      <c r="N161" s="92" t="s">
        <v>210</v>
      </c>
      <c r="O161" s="92" t="s">
        <v>22</v>
      </c>
      <c r="P161" s="92" t="s">
        <v>210</v>
      </c>
      <c r="Q161" s="92" t="s">
        <v>210</v>
      </c>
      <c r="R161" s="92" t="s">
        <v>210</v>
      </c>
      <c r="S161" s="92" t="s">
        <v>859</v>
      </c>
      <c r="W161" s="98"/>
      <c r="Y161" s="92" t="s">
        <v>860</v>
      </c>
      <c r="Z161" s="92" t="n">
        <v>0.5</v>
      </c>
      <c r="AB161" s="92" t="s">
        <v>20</v>
      </c>
      <c r="AC161" s="92" t="s">
        <v>213</v>
      </c>
      <c r="AD161" s="92" t="str">
        <f aca="false">IF(AC161="НЕТ","Нет",IF(AC161="С","Cex (Х)",IF(AC161="М","Cex (Д)"," ")))</f>
        <v>Cex (Д)</v>
      </c>
      <c r="AE161" s="92" t="str">
        <f aca="false">CONCATENATE(IF(AC161="Нет","",CONCATENATE(AC161,";")),IF(AD161="Нет","",AD161))</f>
        <v>М;Cex (Д)</v>
      </c>
      <c r="AF161" s="92" t="s">
        <v>22</v>
      </c>
      <c r="AG161" s="92" t="s">
        <v>861</v>
      </c>
      <c r="AH161" s="99" t="n">
        <f aca="false">102000+(B161-2)/10-2000</f>
        <v>102167</v>
      </c>
      <c r="AI161" s="94" t="n">
        <f aca="false">IF(AC161="Нет","Нет",AH161*10+2)</f>
        <v>1021672</v>
      </c>
      <c r="AJ161" s="92" t="str">
        <f aca="false">IF(AC161="М",CONCATENATE("ГАНК-4СEx (Д) для определения: ",S161),IF(AC161="С",CONCATENATE("ГАНК-4СEx (Х) для определения: ",S161),"Нет"))</f>
        <v>ГАНК-4СEx (Д) для определения: Формальдегид (метаналь) (Р)</v>
      </c>
      <c r="AK161" s="92" t="s">
        <v>210</v>
      </c>
      <c r="AL161" s="94" t="n">
        <f aca="false">IF(AC161="нет","Нет",1026000+(B161-2)/10-2000)</f>
        <v>1026167</v>
      </c>
      <c r="AM161" s="92" t="str">
        <f aca="false">IF(AC161="М",CONCATENATE("ГАНК-4ФEx (Д) для определения: ",S161),IF(AC161="С",CONCATENATE("ГАНК-4ФEx (Х) для определения: ",S161),"Нет"))</f>
        <v>ГАНК-4ФEx (Д) для определения: Формальдегид (метаналь) (Р)</v>
      </c>
      <c r="AN161" s="92" t="s">
        <v>22</v>
      </c>
    </row>
    <row r="162" customFormat="false" ht="21" hidden="false" customHeight="false" outlineLevel="0" collapsed="false">
      <c r="A162" s="88" t="s">
        <v>862</v>
      </c>
      <c r="B162" s="95" t="n">
        <v>21682</v>
      </c>
      <c r="C162" s="90" t="s">
        <v>285</v>
      </c>
      <c r="D162" s="93" t="s">
        <v>180</v>
      </c>
      <c r="E162" s="96" t="s">
        <v>210</v>
      </c>
      <c r="H162" s="97"/>
      <c r="I162" s="97" t="s">
        <v>235</v>
      </c>
      <c r="J162" s="97"/>
      <c r="K162" s="92" t="s">
        <v>209</v>
      </c>
      <c r="L162" s="92" t="s">
        <v>22</v>
      </c>
      <c r="M162" s="92" t="s">
        <v>210</v>
      </c>
      <c r="N162" s="92" t="s">
        <v>210</v>
      </c>
      <c r="O162" s="92" t="s">
        <v>22</v>
      </c>
      <c r="P162" s="92" t="s">
        <v>210</v>
      </c>
      <c r="Q162" s="92" t="s">
        <v>210</v>
      </c>
      <c r="R162" s="92" t="s">
        <v>210</v>
      </c>
      <c r="S162" s="92" t="s">
        <v>863</v>
      </c>
      <c r="W162" s="98"/>
      <c r="Y162" s="92" t="s">
        <v>864</v>
      </c>
      <c r="Z162" s="92" t="n">
        <v>3</v>
      </c>
      <c r="AC162" s="92" t="s">
        <v>213</v>
      </c>
      <c r="AD162" s="92" t="str">
        <f aca="false">IF(AC162="НЕТ","Нет",IF(AC162="С","Cex (Х)",IF(AC162="М","Cex (Д)"," ")))</f>
        <v>Cex (Д)</v>
      </c>
      <c r="AE162" s="92" t="str">
        <f aca="false">CONCATENATE(IF(AC162="Нет","",CONCATENATE(AC162,";")),IF(AD162="Нет","",AD162))</f>
        <v>М;Cex (Д)</v>
      </c>
      <c r="AF162" s="92" t="s">
        <v>22</v>
      </c>
      <c r="AG162" s="92" t="s">
        <v>865</v>
      </c>
      <c r="AH162" s="99" t="n">
        <f aca="false">102000+(B162-2)/10-2000</f>
        <v>102168</v>
      </c>
      <c r="AI162" s="94" t="n">
        <f aca="false">IF(AC162="Нет","Нет",AH162*10+2)</f>
        <v>1021682</v>
      </c>
      <c r="AJ162" s="92" t="str">
        <f aca="false">IF(AC162="М",CONCATENATE("ГАНК-4СEx (Д) для определения: ",S162),IF(AC162="С",CONCATENATE("ГАНК-4СEx (Х) для определения: ",S162),"Нет"))</f>
        <v>ГАНК-4СEx (Д) для определения: Формамид (Р)</v>
      </c>
      <c r="AK162" s="92" t="s">
        <v>210</v>
      </c>
      <c r="AL162" s="94" t="n">
        <f aca="false">IF(AC162="нет","Нет",1026000+(B162-2)/10-2000)</f>
        <v>1026168</v>
      </c>
      <c r="AM162" s="92" t="str">
        <f aca="false">IF(AC162="М",CONCATENATE("ГАНК-4ФEx (Д) для определения: ",S162),IF(AC162="С",CONCATENATE("ГАНК-4ФEx (Х) для определения: ",S162),"Нет"))</f>
        <v>ГАНК-4ФEx (Д) для определения: Формамид (Р)</v>
      </c>
      <c r="AN162" s="92" t="s">
        <v>22</v>
      </c>
    </row>
    <row r="163" customFormat="false" ht="21" hidden="false" customHeight="false" outlineLevel="0" collapsed="false">
      <c r="A163" s="88" t="s">
        <v>866</v>
      </c>
      <c r="B163" s="95" t="n">
        <v>21692</v>
      </c>
      <c r="C163" s="90" t="s">
        <v>867</v>
      </c>
      <c r="D163" s="93" t="s">
        <v>180</v>
      </c>
      <c r="E163" s="96" t="s">
        <v>754</v>
      </c>
      <c r="H163" s="97"/>
      <c r="J163" s="97" t="s">
        <v>868</v>
      </c>
      <c r="K163" s="92" t="s">
        <v>209</v>
      </c>
      <c r="L163" s="92" t="s">
        <v>22</v>
      </c>
      <c r="M163" s="92" t="s">
        <v>22</v>
      </c>
      <c r="N163" s="92" t="s">
        <v>22</v>
      </c>
      <c r="O163" s="92" t="s">
        <v>22</v>
      </c>
      <c r="P163" s="92" t="s">
        <v>22</v>
      </c>
      <c r="Q163" s="92" t="s">
        <v>22</v>
      </c>
      <c r="R163" s="92" t="s">
        <v>22</v>
      </c>
      <c r="S163" s="92" t="s">
        <v>869</v>
      </c>
      <c r="W163" s="98"/>
      <c r="Y163" s="92" t="s">
        <v>870</v>
      </c>
      <c r="Z163" s="92" t="n">
        <v>3000</v>
      </c>
      <c r="AC163" s="92" t="s">
        <v>213</v>
      </c>
      <c r="AD163" s="92" t="str">
        <f aca="false">IF(AC163="НЕТ","Нет",IF(AC163="С","Cex (Х)",IF(AC163="М","Cex (Д)"," ")))</f>
        <v>Cex (Д)</v>
      </c>
      <c r="AE163" s="92" t="str">
        <f aca="false">CONCATENATE(IF(AC163="Нет","",CONCATENATE(AC163,";")),IF(AD163="Нет","",AD163))</f>
        <v>М;Cex (Д)</v>
      </c>
      <c r="AF163" s="92" t="s">
        <v>22</v>
      </c>
      <c r="AG163" s="92" t="s">
        <v>871</v>
      </c>
      <c r="AH163" s="99" t="n">
        <f aca="false">102000+(B163-2)/10-2000</f>
        <v>102169</v>
      </c>
      <c r="AI163" s="94" t="n">
        <f aca="false">IF(AC163="Нет","Нет",AH163*10+2)</f>
        <v>1021692</v>
      </c>
      <c r="AJ163" s="92" t="str">
        <f aca="false">IF(AC163="М",CONCATENATE("ГАНК-4СEx (Д) для определения: ",S163),IF(AC163="С",CONCATENATE("ГАНК-4СEx (Х) для определения: ",S163),"Нет"))</f>
        <v>ГАНК-4СEx (Д) для определения: Трифторхлорметан (Фреон 13) (Р)</v>
      </c>
      <c r="AK163" s="92" t="s">
        <v>210</v>
      </c>
      <c r="AL163" s="94" t="n">
        <f aca="false">IF(AC163="нет","Нет",1026000+(B163-2)/10-2000)</f>
        <v>1026169</v>
      </c>
      <c r="AM163" s="92" t="str">
        <f aca="false">IF(AC163="М",CONCATENATE("ГАНК-4ФEx (Д) для определения: ",S163),IF(AC163="С",CONCATENATE("ГАНК-4ФEx (Х) для определения: ",S163),"Нет"))</f>
        <v>ГАНК-4ФEx (Д) для определения: Трифторхлорметан (Фреон 13) (Р)</v>
      </c>
      <c r="AN163" s="92" t="s">
        <v>22</v>
      </c>
    </row>
    <row r="164" customFormat="false" ht="21" hidden="false" customHeight="false" outlineLevel="0" collapsed="false">
      <c r="A164" s="88" t="s">
        <v>872</v>
      </c>
      <c r="B164" s="95" t="n">
        <v>21702</v>
      </c>
      <c r="C164" s="90" t="s">
        <v>873</v>
      </c>
      <c r="D164" s="93" t="s">
        <v>180</v>
      </c>
      <c r="E164" s="96" t="s">
        <v>754</v>
      </c>
      <c r="H164" s="97"/>
      <c r="J164" s="97" t="s">
        <v>868</v>
      </c>
      <c r="K164" s="92" t="s">
        <v>209</v>
      </c>
      <c r="L164" s="92" t="s">
        <v>22</v>
      </c>
      <c r="M164" s="92" t="s">
        <v>22</v>
      </c>
      <c r="N164" s="92" t="s">
        <v>22</v>
      </c>
      <c r="O164" s="92" t="s">
        <v>22</v>
      </c>
      <c r="P164" s="92" t="s">
        <v>22</v>
      </c>
      <c r="Q164" s="92" t="s">
        <v>22</v>
      </c>
      <c r="R164" s="92" t="s">
        <v>22</v>
      </c>
      <c r="S164" s="92" t="s">
        <v>874</v>
      </c>
      <c r="W164" s="98"/>
      <c r="Y164" s="92" t="s">
        <v>875</v>
      </c>
      <c r="Z164" s="92" t="n">
        <v>3000</v>
      </c>
      <c r="AC164" s="92" t="s">
        <v>213</v>
      </c>
      <c r="AD164" s="92" t="str">
        <f aca="false">IF(AC164="НЕТ","Нет",IF(AC164="С","Cex (Х)",IF(AC164="М","Cex (Д)"," ")))</f>
        <v>Cex (Д)</v>
      </c>
      <c r="AE164" s="92" t="str">
        <f aca="false">CONCATENATE(IF(AC164="Нет","",CONCATENATE(AC164,";")),IF(AD164="Нет","",AD164))</f>
        <v>М;Cex (Д)</v>
      </c>
      <c r="AF164" s="92" t="s">
        <v>22</v>
      </c>
      <c r="AG164" s="92" t="s">
        <v>876</v>
      </c>
      <c r="AH164" s="99" t="n">
        <f aca="false">102000+(B164-2)/10-2000</f>
        <v>102170</v>
      </c>
      <c r="AI164" s="94" t="n">
        <f aca="false">IF(AC164="Нет","Нет",AH164*10+2)</f>
        <v>1021702</v>
      </c>
      <c r="AJ164" s="92" t="str">
        <f aca="false">IF(AC164="М",CONCATENATE("ГАНК-4СEx (Д) для определения: ",S164),IF(AC164="С",CONCATENATE("ГАНК-4СEx (Х) для определения: ",S164),"Нет"))</f>
        <v>ГАНК-4СEx (Д) для определения: Тетрафторметан (Фреон 14) (Р)</v>
      </c>
      <c r="AK164" s="92" t="s">
        <v>210</v>
      </c>
      <c r="AL164" s="94" t="n">
        <f aca="false">IF(AC164="нет","Нет",1026000+(B164-2)/10-2000)</f>
        <v>1026170</v>
      </c>
      <c r="AM164" s="92" t="str">
        <f aca="false">IF(AC164="М",CONCATENATE("ГАНК-4ФEx (Д) для определения: ",S164),IF(AC164="С",CONCATENATE("ГАНК-4ФEx (Х) для определения: ",S164),"Нет"))</f>
        <v>ГАНК-4ФEx (Д) для определения: Тетрафторметан (Фреон 14) (Р)</v>
      </c>
      <c r="AN164" s="92" t="s">
        <v>22</v>
      </c>
    </row>
    <row r="165" customFormat="false" ht="21" hidden="false" customHeight="false" outlineLevel="0" collapsed="false">
      <c r="A165" s="88" t="s">
        <v>877</v>
      </c>
      <c r="B165" s="95" t="n">
        <v>21712</v>
      </c>
      <c r="C165" s="90" t="s">
        <v>867</v>
      </c>
      <c r="D165" s="93" t="s">
        <v>180</v>
      </c>
      <c r="E165" s="96" t="s">
        <v>754</v>
      </c>
      <c r="H165" s="97"/>
      <c r="J165" s="97" t="s">
        <v>868</v>
      </c>
      <c r="K165" s="92" t="s">
        <v>209</v>
      </c>
      <c r="L165" s="92" t="s">
        <v>22</v>
      </c>
      <c r="M165" s="92" t="s">
        <v>22</v>
      </c>
      <c r="N165" s="92" t="s">
        <v>22</v>
      </c>
      <c r="O165" s="92" t="s">
        <v>22</v>
      </c>
      <c r="P165" s="92" t="s">
        <v>22</v>
      </c>
      <c r="Q165" s="92" t="s">
        <v>22</v>
      </c>
      <c r="R165" s="92" t="s">
        <v>22</v>
      </c>
      <c r="S165" s="92" t="s">
        <v>878</v>
      </c>
      <c r="W165" s="98"/>
      <c r="Y165" s="92" t="s">
        <v>879</v>
      </c>
      <c r="Z165" s="92" t="n">
        <v>3000</v>
      </c>
      <c r="AC165" s="92" t="s">
        <v>213</v>
      </c>
      <c r="AD165" s="92" t="str">
        <f aca="false">IF(AC165="НЕТ","Нет",IF(AC165="С","Cex (Х)",IF(AC165="М","Cex (Д)"," ")))</f>
        <v>Cex (Д)</v>
      </c>
      <c r="AE165" s="92" t="str">
        <f aca="false">CONCATENATE(IF(AC165="Нет","",CONCATENATE(AC165,";")),IF(AD165="Нет","",AD165))</f>
        <v>М;Cex (Д)</v>
      </c>
      <c r="AF165" s="92" t="s">
        <v>22</v>
      </c>
      <c r="AG165" s="92" t="s">
        <v>880</v>
      </c>
      <c r="AH165" s="99" t="n">
        <f aca="false">102000+(B165-2)/10-2000</f>
        <v>102171</v>
      </c>
      <c r="AI165" s="94" t="n">
        <f aca="false">IF(AC165="Нет","Нет",AH165*10+2)</f>
        <v>1021712</v>
      </c>
      <c r="AJ165" s="92" t="str">
        <f aca="false">IF(AC165="М",CONCATENATE("ГАНК-4СEx (Д) для определения: ",S165),IF(AC165="С",CONCATENATE("ГАНК-4СEx (Х) для определения: ",S165),"Нет"))</f>
        <v>ГАНК-4СEx (Д) для определения: Дихлорфторметан (Фреон 21) (Р)</v>
      </c>
      <c r="AK165" s="92" t="s">
        <v>210</v>
      </c>
      <c r="AL165" s="94" t="n">
        <f aca="false">IF(AC165="нет","Нет",1026000+(B165-2)/10-2000)</f>
        <v>1026171</v>
      </c>
      <c r="AM165" s="92" t="str">
        <f aca="false">IF(AC165="М",CONCATENATE("ГАНК-4ФEx (Д) для определения: ",S165),IF(AC165="С",CONCATENATE("ГАНК-4ФEx (Х) для определения: ",S165),"Нет"))</f>
        <v>ГАНК-4ФEx (Д) для определения: Дихлорфторметан (Фреон 21) (Р)</v>
      </c>
      <c r="AN165" s="92" t="s">
        <v>22</v>
      </c>
    </row>
    <row r="166" customFormat="false" ht="21" hidden="false" customHeight="false" outlineLevel="0" collapsed="false">
      <c r="A166" s="88" t="s">
        <v>881</v>
      </c>
      <c r="B166" s="95" t="n">
        <v>21722</v>
      </c>
      <c r="C166" s="90" t="s">
        <v>873</v>
      </c>
      <c r="D166" s="93" t="s">
        <v>180</v>
      </c>
      <c r="E166" s="96" t="s">
        <v>754</v>
      </c>
      <c r="H166" s="97"/>
      <c r="J166" s="97" t="s">
        <v>868</v>
      </c>
      <c r="K166" s="92" t="s">
        <v>209</v>
      </c>
      <c r="L166" s="92" t="s">
        <v>22</v>
      </c>
      <c r="M166" s="92" t="s">
        <v>22</v>
      </c>
      <c r="N166" s="92" t="s">
        <v>22</v>
      </c>
      <c r="O166" s="92" t="s">
        <v>22</v>
      </c>
      <c r="P166" s="92" t="s">
        <v>22</v>
      </c>
      <c r="Q166" s="92" t="s">
        <v>22</v>
      </c>
      <c r="R166" s="92" t="s">
        <v>22</v>
      </c>
      <c r="S166" s="92" t="s">
        <v>882</v>
      </c>
      <c r="W166" s="98"/>
      <c r="Y166" s="103" t="s">
        <v>883</v>
      </c>
      <c r="Z166" s="92" t="n">
        <v>3000</v>
      </c>
      <c r="AC166" s="92" t="s">
        <v>213</v>
      </c>
      <c r="AD166" s="92" t="str">
        <f aca="false">IF(AC166="НЕТ","Нет",IF(AC166="С","Cex (Х)",IF(AC166="М","Cex (Д)"," ")))</f>
        <v>Cex (Д)</v>
      </c>
      <c r="AE166" s="92" t="str">
        <f aca="false">CONCATENATE(IF(AC166="Нет","",CONCATENATE(AC166,";")),IF(AD166="Нет","",AD166))</f>
        <v>М;Cex (Д)</v>
      </c>
      <c r="AF166" s="92" t="s">
        <v>22</v>
      </c>
      <c r="AG166" s="92" t="s">
        <v>884</v>
      </c>
      <c r="AH166" s="99" t="n">
        <f aca="false">102000+(B166-2)/10-2000</f>
        <v>102172</v>
      </c>
      <c r="AI166" s="94" t="n">
        <f aca="false">IF(AC166="Нет","Нет",AH166*10+2)</f>
        <v>1021722</v>
      </c>
      <c r="AJ166" s="92" t="str">
        <f aca="false">IF(AC166="М",CONCATENATE("ГАНК-4СEx (Д) для определения: ",S166),IF(AC166="С",CONCATENATE("ГАНК-4СEx (Х) для определения: ",S166),"Нет"))</f>
        <v>ГАНК-4СEx (Д) для определения: Дифторхлорметан (фреон 22) (Р)</v>
      </c>
      <c r="AK166" s="92" t="s">
        <v>210</v>
      </c>
      <c r="AL166" s="94" t="n">
        <f aca="false">IF(AC166="нет","Нет",1026000+(B166-2)/10-2000)</f>
        <v>1026172</v>
      </c>
      <c r="AM166" s="92" t="str">
        <f aca="false">IF(AC166="М",CONCATENATE("ГАНК-4ФEx (Д) для определения: ",S166),IF(AC166="С",CONCATENATE("ГАНК-4ФEx (Х) для определения: ",S166),"Нет"))</f>
        <v>ГАНК-4ФEx (Д) для определения: Дифторхлорметан (фреон 22) (Р)</v>
      </c>
      <c r="AN166" s="92" t="s">
        <v>22</v>
      </c>
    </row>
    <row r="167" customFormat="false" ht="21" hidden="false" customHeight="false" outlineLevel="0" collapsed="false">
      <c r="A167" s="88" t="s">
        <v>885</v>
      </c>
      <c r="B167" s="95" t="n">
        <v>21732</v>
      </c>
      <c r="C167" s="90" t="s">
        <v>886</v>
      </c>
      <c r="D167" s="93" t="s">
        <v>180</v>
      </c>
      <c r="E167" s="96" t="s">
        <v>754</v>
      </c>
      <c r="H167" s="97"/>
      <c r="J167" s="97" t="s">
        <v>868</v>
      </c>
      <c r="K167" s="92" t="s">
        <v>209</v>
      </c>
      <c r="L167" s="92" t="s">
        <v>22</v>
      </c>
      <c r="M167" s="92" t="s">
        <v>22</v>
      </c>
      <c r="N167" s="92" t="s">
        <v>22</v>
      </c>
      <c r="O167" s="92" t="s">
        <v>22</v>
      </c>
      <c r="P167" s="92" t="s">
        <v>22</v>
      </c>
      <c r="Q167" s="92" t="s">
        <v>22</v>
      </c>
      <c r="R167" s="92" t="s">
        <v>22</v>
      </c>
      <c r="S167" s="92" t="s">
        <v>887</v>
      </c>
      <c r="W167" s="98"/>
      <c r="Y167" s="92" t="s">
        <v>888</v>
      </c>
      <c r="Z167" s="92" t="n">
        <v>3000</v>
      </c>
      <c r="AC167" s="92" t="s">
        <v>213</v>
      </c>
      <c r="AD167" s="92" t="str">
        <f aca="false">IF(AC167="НЕТ","Нет",IF(AC167="С","Cex (Х)",IF(AC167="М","Cex (Д)"," ")))</f>
        <v>Cex (Д)</v>
      </c>
      <c r="AE167" s="92" t="str">
        <f aca="false">CONCATENATE(IF(AC167="Нет","",CONCATENATE(AC167,";")),IF(AD167="Нет","",AD167))</f>
        <v>М;Cex (Д)</v>
      </c>
      <c r="AF167" s="92" t="s">
        <v>22</v>
      </c>
      <c r="AG167" s="92" t="s">
        <v>889</v>
      </c>
      <c r="AH167" s="99" t="n">
        <f aca="false">102000+(B167-2)/10-2000</f>
        <v>102173</v>
      </c>
      <c r="AI167" s="94" t="n">
        <f aca="false">IF(AC167="Нет","Нет",AH167*10+2)</f>
        <v>1021732</v>
      </c>
      <c r="AJ167" s="92" t="str">
        <f aca="false">IF(AC167="М",CONCATENATE("ГАНК-4СEx (Д) для определения: ",S167),IF(AC167="С",CONCATENATE("ГАНК-4СEx (Х) для определения: ",S167),"Нет"))</f>
        <v>ГАНК-4СEx (Д) для определения: Трифторметан (Фреон 23) (Р)</v>
      </c>
      <c r="AK167" s="92" t="s">
        <v>210</v>
      </c>
      <c r="AL167" s="94" t="n">
        <f aca="false">IF(AC167="нет","Нет",1026000+(B167-2)/10-2000)</f>
        <v>1026173</v>
      </c>
      <c r="AM167" s="92" t="str">
        <f aca="false">IF(AC167="М",CONCATENATE("ГАНК-4ФEx (Д) для определения: ",S167),IF(AC167="С",CONCATENATE("ГАНК-4ФEx (Х) для определения: ",S167),"Нет"))</f>
        <v>ГАНК-4ФEx (Д) для определения: Трифторметан (Фреон 23) (Р)</v>
      </c>
      <c r="AN167" s="92" t="s">
        <v>22</v>
      </c>
    </row>
    <row r="168" customFormat="false" ht="21" hidden="false" customHeight="false" outlineLevel="0" collapsed="false">
      <c r="A168" s="88" t="s">
        <v>890</v>
      </c>
      <c r="B168" s="95" t="n">
        <v>21742</v>
      </c>
      <c r="C168" s="90" t="s">
        <v>891</v>
      </c>
      <c r="D168" s="93" t="s">
        <v>180</v>
      </c>
      <c r="E168" s="96" t="s">
        <v>754</v>
      </c>
      <c r="H168" s="97"/>
      <c r="J168" s="97" t="s">
        <v>868</v>
      </c>
      <c r="K168" s="92" t="s">
        <v>209</v>
      </c>
      <c r="L168" s="92" t="s">
        <v>22</v>
      </c>
      <c r="M168" s="92" t="s">
        <v>22</v>
      </c>
      <c r="N168" s="92" t="s">
        <v>22</v>
      </c>
      <c r="O168" s="92" t="s">
        <v>22</v>
      </c>
      <c r="P168" s="92" t="s">
        <v>22</v>
      </c>
      <c r="Q168" s="92" t="s">
        <v>22</v>
      </c>
      <c r="R168" s="92" t="s">
        <v>22</v>
      </c>
      <c r="S168" s="92" t="s">
        <v>892</v>
      </c>
      <c r="W168" s="98"/>
      <c r="Y168" s="92" t="s">
        <v>893</v>
      </c>
      <c r="Z168" s="92" t="n">
        <v>1000</v>
      </c>
      <c r="AC168" s="92" t="s">
        <v>213</v>
      </c>
      <c r="AD168" s="92" t="str">
        <f aca="false">IF(AC168="НЕТ","Нет",IF(AC168="С","Cex (Х)",IF(AC168="М","Cex (Д)"," ")))</f>
        <v>Cex (Д)</v>
      </c>
      <c r="AE168" s="92" t="str">
        <f aca="false">CONCATENATE(IF(AC168="Нет","",CONCATENATE(AC168,";")),IF(AD168="Нет","",AD168))</f>
        <v>М;Cex (Д)</v>
      </c>
      <c r="AF168" s="92" t="s">
        <v>22</v>
      </c>
      <c r="AG168" s="92" t="s">
        <v>894</v>
      </c>
      <c r="AH168" s="99" t="n">
        <f aca="false">102000+(B168-2)/10-2000</f>
        <v>102174</v>
      </c>
      <c r="AI168" s="94" t="n">
        <f aca="false">IF(AC168="Нет","Нет",AH168*10+2)</f>
        <v>1021742</v>
      </c>
      <c r="AJ168" s="92" t="str">
        <f aca="false">IF(AC168="М",CONCATENATE("ГАНК-4СEx (Д) для определения: ",S168),IF(AC168="С",CONCATENATE("ГАНК-4СEx (Х) для определения: ",S168),"Нет"))</f>
        <v>ГАНК-4СEx (Д) для определения: 1,1,дихлор- 1-фторэтан (Фреон 141в) (Р)</v>
      </c>
      <c r="AK168" s="92" t="s">
        <v>210</v>
      </c>
      <c r="AL168" s="94" t="n">
        <f aca="false">IF(AC168="нет","Нет",1026000+(B168-2)/10-2000)</f>
        <v>1026174</v>
      </c>
      <c r="AM168" s="92" t="str">
        <f aca="false">IF(AC168="М",CONCATENATE("ГАНК-4ФEx (Д) для определения: ",S168),IF(AC168="С",CONCATENATE("ГАНК-4ФEx (Х) для определения: ",S168),"Нет"))</f>
        <v>ГАНК-4ФEx (Д) для определения: 1,1,дихлор- 1-фторэтан (Фреон 141в) (Р)</v>
      </c>
      <c r="AN168" s="92" t="s">
        <v>22</v>
      </c>
    </row>
    <row r="169" customFormat="false" ht="21" hidden="false" customHeight="false" outlineLevel="0" collapsed="false">
      <c r="A169" s="88" t="s">
        <v>895</v>
      </c>
      <c r="B169" s="95" t="n">
        <v>21752</v>
      </c>
      <c r="C169" s="90" t="s">
        <v>896</v>
      </c>
      <c r="D169" s="93" t="s">
        <v>180</v>
      </c>
      <c r="E169" s="96" t="s">
        <v>754</v>
      </c>
      <c r="H169" s="97"/>
      <c r="J169" s="97" t="s">
        <v>868</v>
      </c>
      <c r="K169" s="92" t="s">
        <v>209</v>
      </c>
      <c r="L169" s="92" t="s">
        <v>22</v>
      </c>
      <c r="M169" s="92" t="s">
        <v>22</v>
      </c>
      <c r="N169" s="92" t="s">
        <v>22</v>
      </c>
      <c r="O169" s="92" t="s">
        <v>22</v>
      </c>
      <c r="P169" s="92" t="s">
        <v>22</v>
      </c>
      <c r="Q169" s="92" t="s">
        <v>22</v>
      </c>
      <c r="R169" s="92" t="s">
        <v>22</v>
      </c>
      <c r="S169" s="92" t="s">
        <v>897</v>
      </c>
      <c r="W169" s="98"/>
      <c r="Y169" s="92" t="s">
        <v>898</v>
      </c>
      <c r="Z169" s="92" t="n">
        <v>5000</v>
      </c>
      <c r="AC169" s="92" t="s">
        <v>213</v>
      </c>
      <c r="AD169" s="92" t="str">
        <f aca="false">IF(AC169="НЕТ","Нет",IF(AC169="С","Cex (Х)",IF(AC169="М","Cex (Д)"," ")))</f>
        <v>Cex (Д)</v>
      </c>
      <c r="AE169" s="92" t="str">
        <f aca="false">CONCATENATE(IF(AC169="Нет","",CONCATENATE(AC169,";")),IF(AD169="Нет","",AD169))</f>
        <v>М;Cex (Д)</v>
      </c>
      <c r="AF169" s="92" t="s">
        <v>22</v>
      </c>
      <c r="AG169" s="92" t="s">
        <v>899</v>
      </c>
      <c r="AH169" s="99" t="n">
        <f aca="false">102000+(B169-2)/10-2000</f>
        <v>102175</v>
      </c>
      <c r="AI169" s="94" t="n">
        <f aca="false">IF(AC169="Нет","Нет",AH169*10+2)</f>
        <v>1021752</v>
      </c>
      <c r="AJ169" s="92" t="str">
        <f aca="false">IF(AC169="М",CONCATENATE("ГАНК-4СEx (Д) для определения: ",S169),IF(AC169="С",CONCATENATE("ГАНК-4СEx (Х) для определения: ",S169),"Нет"))</f>
        <v>ГАНК-4СEx (Д) для определения: 1,2,2-трифтор-1,1,2-трихлорэтан (фреон 113), (Р)</v>
      </c>
      <c r="AK169" s="92" t="s">
        <v>210</v>
      </c>
      <c r="AL169" s="94" t="n">
        <f aca="false">IF(AC169="нет","Нет",1026000+(B169-2)/10-2000)</f>
        <v>1026175</v>
      </c>
      <c r="AM169" s="92" t="str">
        <f aca="false">IF(AC169="М",CONCATENATE("ГАНК-4ФEx (Д) для определения: ",S169),IF(AC169="С",CONCATENATE("ГАНК-4ФEx (Х) для определения: ",S169),"Нет"))</f>
        <v>ГАНК-4ФEx (Д) для определения: 1,2,2-трифтор-1,1,2-трихлорэтан (фреон 113), (Р)</v>
      </c>
      <c r="AN169" s="92" t="s">
        <v>22</v>
      </c>
    </row>
    <row r="170" customFormat="false" ht="23.85" hidden="false" customHeight="false" outlineLevel="0" collapsed="false">
      <c r="A170" s="88" t="s">
        <v>900</v>
      </c>
      <c r="B170" s="95" t="n">
        <v>21762</v>
      </c>
      <c r="C170" s="90" t="s">
        <v>901</v>
      </c>
      <c r="D170" s="93" t="s">
        <v>180</v>
      </c>
      <c r="E170" s="96" t="s">
        <v>754</v>
      </c>
      <c r="H170" s="97"/>
      <c r="J170" s="97" t="s">
        <v>868</v>
      </c>
      <c r="K170" s="92" t="s">
        <v>209</v>
      </c>
      <c r="L170" s="92" t="s">
        <v>22</v>
      </c>
      <c r="M170" s="92" t="s">
        <v>22</v>
      </c>
      <c r="N170" s="92" t="s">
        <v>22</v>
      </c>
      <c r="O170" s="92" t="s">
        <v>22</v>
      </c>
      <c r="P170" s="92" t="s">
        <v>22</v>
      </c>
      <c r="Q170" s="92" t="s">
        <v>22</v>
      </c>
      <c r="R170" s="92" t="s">
        <v>22</v>
      </c>
      <c r="S170" s="103" t="s">
        <v>902</v>
      </c>
      <c r="W170" s="98"/>
      <c r="Y170" s="92" t="s">
        <v>903</v>
      </c>
      <c r="Z170" s="92" t="n">
        <v>100</v>
      </c>
      <c r="AC170" s="92" t="s">
        <v>213</v>
      </c>
      <c r="AD170" s="92" t="str">
        <f aca="false">IF(AC170="НЕТ","Нет",IF(AC170="С","Cex (Х)",IF(AC170="М","Cex (Д)"," ")))</f>
        <v>Cex (Д)</v>
      </c>
      <c r="AE170" s="92" t="str">
        <f aca="false">CONCATENATE(IF(AC170="Нет","",CONCATENATE(AC170,";")),IF(AD170="Нет","",AD170))</f>
        <v>М;Cex (Д)</v>
      </c>
      <c r="AF170" s="92" t="s">
        <v>22</v>
      </c>
      <c r="AG170" s="103" t="s">
        <v>904</v>
      </c>
      <c r="AH170" s="99" t="n">
        <f aca="false">102000+(B170-2)/10-2000</f>
        <v>102176</v>
      </c>
      <c r="AI170" s="94" t="n">
        <f aca="false">IF(AC170="Нет","Нет",AH170*10+2)</f>
        <v>1021762</v>
      </c>
      <c r="AJ170" s="92" t="str">
        <f aca="false">IF(AC170="М",CONCATENATE("ГАНК-4СEx (Д) для определения: ",S170),IF(AC170="С",CONCATENATE("ГАНК-4СEx (Х) для определения: ",S170),"Нет"))</f>
        <v>ГАНК-4СEx (Д) для определения: 1,1,1-трифтор-2.2-дихлорэтан (Фреон 123) (по фреону 113) 
 (Р)</v>
      </c>
      <c r="AK170" s="92" t="s">
        <v>210</v>
      </c>
      <c r="AL170" s="94" t="n">
        <f aca="false">IF(AC170="нет","Нет",1026000+(B170-2)/10-2000)</f>
        <v>1026176</v>
      </c>
      <c r="AM170" s="92" t="str">
        <f aca="false">IF(AC170="М",CONCATENATE("ГАНК-4ФEx (Д) для определения: ",S170),IF(AC170="С",CONCATENATE("ГАНК-4ФEx (Х) для определения: ",S170),"Нет"))</f>
        <v>ГАНК-4ФEx (Д) для определения: 1,1,1-трифтор-2.2-дихлорэтан (Фреон 123) (по фреону 113) 
 (Р)</v>
      </c>
      <c r="AN170" s="92" t="s">
        <v>22</v>
      </c>
    </row>
    <row r="171" customFormat="false" ht="21" hidden="false" customHeight="false" outlineLevel="0" collapsed="false">
      <c r="A171" s="88" t="s">
        <v>905</v>
      </c>
      <c r="B171" s="95" t="n">
        <v>21772</v>
      </c>
      <c r="C171" s="90" t="s">
        <v>867</v>
      </c>
      <c r="D171" s="93" t="s">
        <v>180</v>
      </c>
      <c r="E171" s="96" t="s">
        <v>754</v>
      </c>
      <c r="H171" s="97"/>
      <c r="J171" s="97" t="s">
        <v>868</v>
      </c>
      <c r="K171" s="92" t="s">
        <v>209</v>
      </c>
      <c r="L171" s="92" t="s">
        <v>22</v>
      </c>
      <c r="M171" s="92" t="s">
        <v>22</v>
      </c>
      <c r="N171" s="92" t="s">
        <v>22</v>
      </c>
      <c r="O171" s="92" t="s">
        <v>22</v>
      </c>
      <c r="P171" s="92" t="s">
        <v>22</v>
      </c>
      <c r="Q171" s="92" t="s">
        <v>22</v>
      </c>
      <c r="R171" s="92" t="s">
        <v>22</v>
      </c>
      <c r="S171" s="92" t="s">
        <v>906</v>
      </c>
      <c r="W171" s="98"/>
      <c r="Y171" s="92" t="s">
        <v>907</v>
      </c>
      <c r="Z171" s="92" t="n">
        <v>3000</v>
      </c>
      <c r="AC171" s="92" t="s">
        <v>213</v>
      </c>
      <c r="AD171" s="92" t="str">
        <f aca="false">IF(AC171="НЕТ","Нет",IF(AC171="С","Cex (Х)",IF(AC171="М","Cex (Д)"," ")))</f>
        <v>Cex (Д)</v>
      </c>
      <c r="AE171" s="92" t="str">
        <f aca="false">CONCATENATE(IF(AC171="Нет","",CONCATENATE(AC171,";")),IF(AD171="Нет","",AD171))</f>
        <v>М;Cex (Д)</v>
      </c>
      <c r="AF171" s="92" t="s">
        <v>22</v>
      </c>
      <c r="AG171" s="92" t="s">
        <v>908</v>
      </c>
      <c r="AH171" s="99" t="n">
        <f aca="false">102000+(B171-2)/10-2000</f>
        <v>102177</v>
      </c>
      <c r="AI171" s="94" t="n">
        <f aca="false">IF(AC171="Нет","Нет",AH171*10+2)</f>
        <v>1021772</v>
      </c>
      <c r="AJ171" s="92" t="str">
        <f aca="false">IF(AC171="М",CONCATENATE("ГАНК-4СEx (Д) для определения: ",S171),IF(AC171="С",CONCATENATE("ГАНК-4СEx (Х) для определения: ",S171),"Нет"))</f>
        <v>ГАНК-4СEx (Д) для определения: 1,1,1,2- тетрафторэтан (Фреон 134 а) (Р)</v>
      </c>
      <c r="AK171" s="92" t="s">
        <v>210</v>
      </c>
      <c r="AL171" s="94" t="n">
        <f aca="false">IF(AC171="нет","Нет",1026000+(B171-2)/10-2000)</f>
        <v>1026177</v>
      </c>
      <c r="AM171" s="92" t="str">
        <f aca="false">IF(AC171="М",CONCATENATE("ГАНК-4ФEx (Д) для определения: ",S171),IF(AC171="С",CONCATENATE("ГАНК-4ФEx (Х) для определения: ",S171),"Нет"))</f>
        <v>ГАНК-4ФEx (Д) для определения: 1,1,1,2- тетрафторэтан (Фреон 134 а) (Р)</v>
      </c>
      <c r="AN171" s="92" t="s">
        <v>22</v>
      </c>
    </row>
    <row r="172" customFormat="false" ht="21" hidden="false" customHeight="false" outlineLevel="0" collapsed="false">
      <c r="A172" s="88" t="s">
        <v>909</v>
      </c>
      <c r="B172" s="95" t="n">
        <v>21782</v>
      </c>
      <c r="C172" s="90" t="s">
        <v>910</v>
      </c>
      <c r="D172" s="93" t="s">
        <v>180</v>
      </c>
      <c r="E172" s="96" t="s">
        <v>754</v>
      </c>
      <c r="H172" s="97"/>
      <c r="J172" s="97" t="s">
        <v>868</v>
      </c>
      <c r="K172" s="92" t="s">
        <v>209</v>
      </c>
      <c r="L172" s="92" t="s">
        <v>22</v>
      </c>
      <c r="M172" s="92" t="s">
        <v>22</v>
      </c>
      <c r="N172" s="92" t="s">
        <v>22</v>
      </c>
      <c r="O172" s="92" t="s">
        <v>22</v>
      </c>
      <c r="P172" s="92" t="s">
        <v>22</v>
      </c>
      <c r="Q172" s="92" t="s">
        <v>22</v>
      </c>
      <c r="R172" s="92" t="s">
        <v>22</v>
      </c>
      <c r="S172" s="92" t="s">
        <v>911</v>
      </c>
      <c r="W172" s="98"/>
      <c r="Y172" s="92" t="s">
        <v>912</v>
      </c>
      <c r="Z172" s="92" t="n">
        <v>3000</v>
      </c>
      <c r="AC172" s="92" t="s">
        <v>213</v>
      </c>
      <c r="AD172" s="92" t="str">
        <f aca="false">IF(AC172="НЕТ","Нет",IF(AC172="С","Cex (Х)",IF(AC172="М","Cex (Д)"," ")))</f>
        <v>Cex (Д)</v>
      </c>
      <c r="AE172" s="92" t="str">
        <f aca="false">CONCATENATE(IF(AC172="Нет","",CONCATENATE(AC172,";")),IF(AD172="Нет","",AD172))</f>
        <v>М;Cex (Д)</v>
      </c>
      <c r="AF172" s="92" t="s">
        <v>22</v>
      </c>
      <c r="AG172" s="92" t="s">
        <v>913</v>
      </c>
      <c r="AH172" s="99" t="n">
        <f aca="false">102000+(B172-2)/10-2000</f>
        <v>102178</v>
      </c>
      <c r="AI172" s="94" t="n">
        <f aca="false">IF(AC172="Нет","Нет",AH172*10+2)</f>
        <v>1021782</v>
      </c>
      <c r="AJ172" s="92" t="str">
        <f aca="false">IF(AC172="М",CONCATENATE("ГАНК-4СEx (Д) для определения: ",S172),IF(AC172="С",CONCATENATE("ГАНК-4СEx (Х) для определения: ",S172),"Нет"))</f>
        <v>ГАНК-4СEx (Д) для определения: Пентафторэтан (Фреон 125) (Р)</v>
      </c>
      <c r="AK172" s="92" t="s">
        <v>210</v>
      </c>
      <c r="AL172" s="94" t="n">
        <f aca="false">IF(AC172="нет","Нет",1026000+(B172-2)/10-2000)</f>
        <v>1026178</v>
      </c>
      <c r="AM172" s="92" t="str">
        <f aca="false">IF(AC172="М",CONCATENATE("ГАНК-4ФEx (Д) для определения: ",S172),IF(AC172="С",CONCATENATE("ГАНК-4ФEx (Х) для определения: ",S172),"Нет"))</f>
        <v>ГАНК-4ФEx (Д) для определения: Пентафторэтан (Фреон 125) (Р)</v>
      </c>
      <c r="AN172" s="92" t="s">
        <v>22</v>
      </c>
    </row>
    <row r="173" customFormat="false" ht="21" hidden="false" customHeight="false" outlineLevel="0" collapsed="false">
      <c r="A173" s="88" t="s">
        <v>914</v>
      </c>
      <c r="B173" s="95" t="n">
        <v>21792</v>
      </c>
      <c r="C173" s="90" t="s">
        <v>915</v>
      </c>
      <c r="D173" s="93" t="s">
        <v>180</v>
      </c>
      <c r="E173" s="96" t="s">
        <v>754</v>
      </c>
      <c r="H173" s="97"/>
      <c r="J173" s="97" t="s">
        <v>868</v>
      </c>
      <c r="K173" s="92" t="s">
        <v>209</v>
      </c>
      <c r="L173" s="92" t="s">
        <v>22</v>
      </c>
      <c r="M173" s="92" t="s">
        <v>22</v>
      </c>
      <c r="N173" s="92" t="s">
        <v>22</v>
      </c>
      <c r="O173" s="92" t="s">
        <v>22</v>
      </c>
      <c r="P173" s="92" t="s">
        <v>22</v>
      </c>
      <c r="Q173" s="92" t="s">
        <v>22</v>
      </c>
      <c r="R173" s="92" t="s">
        <v>22</v>
      </c>
      <c r="S173" s="92" t="s">
        <v>916</v>
      </c>
      <c r="W173" s="98"/>
      <c r="Y173" s="92" t="s">
        <v>917</v>
      </c>
      <c r="Z173" s="92" t="n">
        <v>3000</v>
      </c>
      <c r="AC173" s="92" t="s">
        <v>213</v>
      </c>
      <c r="AD173" s="92" t="str">
        <f aca="false">IF(AC173="НЕТ","Нет",IF(AC173="С","Cex (Х)",IF(AC173="М","Cex (Д)"," ")))</f>
        <v>Cex (Д)</v>
      </c>
      <c r="AE173" s="92" t="str">
        <f aca="false">CONCATENATE(IF(AC173="Нет","",CONCATENATE(AC173,";")),IF(AD173="Нет","",AD173))</f>
        <v>М;Cex (Д)</v>
      </c>
      <c r="AF173" s="92" t="s">
        <v>22</v>
      </c>
      <c r="AG173" s="92" t="s">
        <v>918</v>
      </c>
      <c r="AH173" s="99" t="n">
        <f aca="false">102000+(B173-2)/10-2000</f>
        <v>102179</v>
      </c>
      <c r="AI173" s="94" t="n">
        <f aca="false">IF(AC173="Нет","Нет",AH173*10+2)</f>
        <v>1021792</v>
      </c>
      <c r="AJ173" s="92" t="str">
        <f aca="false">IF(AC173="М",CONCATENATE("ГАНК-4СEx (Д) для определения: ",S173),IF(AC173="С",CONCATENATE("ГАНК-4СEx (Х) для определения: ",S173),"Нет"))</f>
        <v>ГАНК-4СEx (Д) для определения: 1,1,1-Трифторэтан (Фреон 143) (Р)</v>
      </c>
      <c r="AK173" s="92" t="s">
        <v>210</v>
      </c>
      <c r="AL173" s="94" t="n">
        <f aca="false">IF(AC173="нет","Нет",1026000+(B173-2)/10-2000)</f>
        <v>1026179</v>
      </c>
      <c r="AM173" s="92" t="str">
        <f aca="false">IF(AC173="М",CONCATENATE("ГАНК-4ФEx (Д) для определения: ",S173),IF(AC173="С",CONCATENATE("ГАНК-4ФEx (Х) для определения: ",S173),"Нет"))</f>
        <v>ГАНК-4ФEx (Д) для определения: 1,1,1-Трифторэтан (Фреон 143) (Р)</v>
      </c>
      <c r="AN173" s="92" t="s">
        <v>22</v>
      </c>
    </row>
    <row r="174" customFormat="false" ht="21" hidden="false" customHeight="false" outlineLevel="0" collapsed="false">
      <c r="A174" s="88" t="s">
        <v>919</v>
      </c>
      <c r="B174" s="95" t="n">
        <v>21802</v>
      </c>
      <c r="C174" s="90" t="s">
        <v>920</v>
      </c>
      <c r="D174" s="93" t="s">
        <v>180</v>
      </c>
      <c r="E174" s="96" t="s">
        <v>754</v>
      </c>
      <c r="H174" s="97"/>
      <c r="J174" s="97" t="s">
        <v>868</v>
      </c>
      <c r="K174" s="92" t="s">
        <v>209</v>
      </c>
      <c r="L174" s="92" t="s">
        <v>22</v>
      </c>
      <c r="M174" s="92" t="s">
        <v>22</v>
      </c>
      <c r="N174" s="92" t="s">
        <v>22</v>
      </c>
      <c r="O174" s="92" t="s">
        <v>22</v>
      </c>
      <c r="P174" s="92" t="s">
        <v>22</v>
      </c>
      <c r="Q174" s="92" t="s">
        <v>22</v>
      </c>
      <c r="R174" s="92" t="s">
        <v>22</v>
      </c>
      <c r="S174" s="92" t="s">
        <v>921</v>
      </c>
      <c r="W174" s="98"/>
      <c r="Y174" s="92" t="s">
        <v>922</v>
      </c>
      <c r="Z174" s="92" t="n">
        <v>1000</v>
      </c>
      <c r="AC174" s="92" t="s">
        <v>213</v>
      </c>
      <c r="AD174" s="92" t="str">
        <f aca="false">IF(AC174="НЕТ","Нет",IF(AC174="С","Cex (Х)",IF(AC174="М","Cex (Д)"," ")))</f>
        <v>Cex (Д)</v>
      </c>
      <c r="AE174" s="92" t="str">
        <f aca="false">CONCATENATE(IF(AC174="Нет","",CONCATENATE(AC174,";")),IF(AD174="Нет","",AD174))</f>
        <v>М;Cex (Д)</v>
      </c>
      <c r="AF174" s="92" t="s">
        <v>22</v>
      </c>
      <c r="AG174" s="92" t="s">
        <v>923</v>
      </c>
      <c r="AH174" s="99" t="n">
        <f aca="false">102000+(B174-2)/10-2000</f>
        <v>102180</v>
      </c>
      <c r="AI174" s="94" t="n">
        <f aca="false">IF(AC174="Нет","Нет",AH174*10+2)</f>
        <v>1021802</v>
      </c>
      <c r="AJ174" s="92" t="str">
        <f aca="false">IF(AC174="М",CONCATENATE("ГАНК-4СEx (Д) для определения: ",S174),IF(AC174="С",CONCATENATE("ГАНК-4СEx (Х) для определения: ",S174),"Нет"))</f>
        <v>ГАНК-4СEx (Д) для определения: 1,2 Дибром- 1,1,2,2-тетрафторэтан (Фреон 114 в2) (Р)</v>
      </c>
      <c r="AK174" s="92" t="s">
        <v>210</v>
      </c>
      <c r="AL174" s="94" t="n">
        <f aca="false">IF(AC174="нет","Нет",1026000+(B174-2)/10-2000)</f>
        <v>1026180</v>
      </c>
      <c r="AM174" s="92" t="str">
        <f aca="false">IF(AC174="М",CONCATENATE("ГАНК-4ФEx (Д) для определения: ",S174),IF(AC174="С",CONCATENATE("ГАНК-4ФEx (Х) для определения: ",S174),"Нет"))</f>
        <v>ГАНК-4ФEx (Д) для определения: 1,2 Дибром- 1,1,2,2-тетрафторэтан (Фреон 114 в2) (Р)</v>
      </c>
      <c r="AN174" s="92" t="s">
        <v>22</v>
      </c>
    </row>
    <row r="175" customFormat="false" ht="21" hidden="false" customHeight="false" outlineLevel="0" collapsed="false">
      <c r="A175" s="88" t="s">
        <v>924</v>
      </c>
      <c r="B175" s="95" t="n">
        <v>21812</v>
      </c>
      <c r="C175" s="90" t="s">
        <v>925</v>
      </c>
      <c r="D175" s="93" t="s">
        <v>180</v>
      </c>
      <c r="E175" s="96" t="s">
        <v>754</v>
      </c>
      <c r="H175" s="97"/>
      <c r="J175" s="97" t="s">
        <v>868</v>
      </c>
      <c r="K175" s="92" t="s">
        <v>209</v>
      </c>
      <c r="L175" s="92" t="s">
        <v>22</v>
      </c>
      <c r="M175" s="92" t="s">
        <v>22</v>
      </c>
      <c r="N175" s="92" t="s">
        <v>22</v>
      </c>
      <c r="O175" s="92" t="s">
        <v>22</v>
      </c>
      <c r="P175" s="92" t="s">
        <v>22</v>
      </c>
      <c r="Q175" s="92" t="s">
        <v>22</v>
      </c>
      <c r="R175" s="92" t="s">
        <v>22</v>
      </c>
      <c r="S175" s="92" t="s">
        <v>926</v>
      </c>
      <c r="W175" s="98"/>
      <c r="Z175" s="92" t="n">
        <v>4000</v>
      </c>
      <c r="AC175" s="92" t="s">
        <v>213</v>
      </c>
      <c r="AD175" s="92" t="str">
        <f aca="false">IF(AC175="НЕТ","Нет",IF(AC175="С","Cex (Х)",IF(AC175="М","Cex (Д)"," ")))</f>
        <v>Cex (Д)</v>
      </c>
      <c r="AE175" s="92" t="str">
        <f aca="false">CONCATENATE(IF(AC175="Нет","",CONCATENATE(AC175,";")),IF(AD175="Нет","",AD175))</f>
        <v>М;Cex (Д)</v>
      </c>
      <c r="AF175" s="92" t="s">
        <v>22</v>
      </c>
      <c r="AG175" s="92" t="s">
        <v>927</v>
      </c>
      <c r="AH175" s="99" t="n">
        <f aca="false">102000+(B175-2)/10-2000</f>
        <v>102181</v>
      </c>
      <c r="AI175" s="94" t="n">
        <f aca="false">IF(AC175="Нет","Нет",AH175*10+2)</f>
        <v>1021812</v>
      </c>
      <c r="AJ175" s="92" t="str">
        <f aca="false">IF(AC175="М",CONCATENATE("ГАНК-4СEx (Д) для определения: ",S175),IF(AC175="С",CONCATENATE("ГАНК-4СEx (Х) для определения: ",S175),"Нет"))</f>
        <v>ГАНК-4СEx (Д) для определения: Фреон 404а (Смесь фреонов 125, 134а, 143а) (Р)</v>
      </c>
      <c r="AK175" s="92" t="s">
        <v>210</v>
      </c>
      <c r="AL175" s="94" t="n">
        <f aca="false">IF(AC175="нет","Нет",1026000+(B175-2)/10-2000)</f>
        <v>1026181</v>
      </c>
      <c r="AM175" s="92" t="str">
        <f aca="false">IF(AC175="М",CONCATENATE("ГАНК-4ФEx (Д) для определения: ",S175),IF(AC175="С",CONCATENATE("ГАНК-4ФEx (Х) для определения: ",S175),"Нет"))</f>
        <v>ГАНК-4ФEx (Д) для определения: Фреон 404а (Смесь фреонов 125, 134а, 143а) (Р)</v>
      </c>
      <c r="AN175" s="92" t="s">
        <v>22</v>
      </c>
    </row>
    <row r="176" customFormat="false" ht="21" hidden="false" customHeight="false" outlineLevel="0" collapsed="false">
      <c r="A176" s="88" t="s">
        <v>928</v>
      </c>
      <c r="B176" s="95" t="n">
        <v>21822</v>
      </c>
      <c r="C176" s="90" t="s">
        <v>929</v>
      </c>
      <c r="D176" s="93" t="s">
        <v>180</v>
      </c>
      <c r="E176" s="96" t="s">
        <v>754</v>
      </c>
      <c r="H176" s="97"/>
      <c r="J176" s="97" t="s">
        <v>868</v>
      </c>
      <c r="K176" s="92" t="s">
        <v>209</v>
      </c>
      <c r="L176" s="92" t="s">
        <v>22</v>
      </c>
      <c r="M176" s="92" t="s">
        <v>22</v>
      </c>
      <c r="N176" s="92" t="s">
        <v>22</v>
      </c>
      <c r="O176" s="92" t="s">
        <v>22</v>
      </c>
      <c r="P176" s="92" t="s">
        <v>22</v>
      </c>
      <c r="Q176" s="92" t="s">
        <v>22</v>
      </c>
      <c r="R176" s="92" t="s">
        <v>22</v>
      </c>
      <c r="S176" s="92" t="s">
        <v>930</v>
      </c>
      <c r="W176" s="98"/>
      <c r="Z176" s="92" t="n">
        <v>3500</v>
      </c>
      <c r="AC176" s="92" t="s">
        <v>213</v>
      </c>
      <c r="AD176" s="92" t="str">
        <f aca="false">IF(AC176="НЕТ","Нет",IF(AC176="С","Cex (Х)",IF(AC176="М","Cex (Д)"," ")))</f>
        <v>Cex (Д)</v>
      </c>
      <c r="AE176" s="92" t="str">
        <f aca="false">CONCATENATE(IF(AC176="Нет","",CONCATENATE(AC176,";")),IF(AD176="Нет","",AD176))</f>
        <v>М;Cex (Д)</v>
      </c>
      <c r="AF176" s="92" t="s">
        <v>22</v>
      </c>
      <c r="AG176" s="92" t="s">
        <v>931</v>
      </c>
      <c r="AH176" s="99" t="n">
        <f aca="false">102000+(B176-2)/10-2000</f>
        <v>102182</v>
      </c>
      <c r="AI176" s="94" t="n">
        <f aca="false">IF(AC176="Нет","Нет",AH176*10+2)</f>
        <v>1021822</v>
      </c>
      <c r="AJ176" s="92" t="str">
        <f aca="false">IF(AC176="М",CONCATENATE("ГАНК-4СEx (Д) для определения: ",S176),IF(AC176="С",CONCATENATE("ГАНК-4СEx (Х) для определения: ",S176),"Нет"))</f>
        <v>ГАНК-4СEx (Д) для определения: Фреон 407а (Смесь фреонов R32, R125, R134a) (Р)</v>
      </c>
      <c r="AK176" s="92" t="s">
        <v>210</v>
      </c>
      <c r="AL176" s="94" t="n">
        <f aca="false">IF(AC176="нет","Нет",1026000+(B176-2)/10-2000)</f>
        <v>1026182</v>
      </c>
      <c r="AM176" s="92" t="str">
        <f aca="false">IF(AC176="М",CONCATENATE("ГАНК-4ФEx (Д) для определения: ",S176),IF(AC176="С",CONCATENATE("ГАНК-4ФEx (Х) для определения: ",S176),"Нет"))</f>
        <v>ГАНК-4ФEx (Д) для определения: Фреон 407а (Смесь фреонов R32, R125, R134a) (Р)</v>
      </c>
      <c r="AN176" s="92" t="s">
        <v>22</v>
      </c>
    </row>
    <row r="177" customFormat="false" ht="21" hidden="false" customHeight="false" outlineLevel="0" collapsed="false">
      <c r="A177" s="88" t="s">
        <v>932</v>
      </c>
      <c r="B177" s="95" t="n">
        <v>21832</v>
      </c>
      <c r="C177" s="90" t="s">
        <v>933</v>
      </c>
      <c r="D177" s="93" t="s">
        <v>180</v>
      </c>
      <c r="E177" s="96" t="s">
        <v>754</v>
      </c>
      <c r="H177" s="97"/>
      <c r="J177" s="97" t="s">
        <v>868</v>
      </c>
      <c r="K177" s="92" t="s">
        <v>209</v>
      </c>
      <c r="L177" s="92" t="s">
        <v>22</v>
      </c>
      <c r="M177" s="92" t="s">
        <v>22</v>
      </c>
      <c r="N177" s="92" t="s">
        <v>22</v>
      </c>
      <c r="O177" s="92" t="s">
        <v>22</v>
      </c>
      <c r="P177" s="92" t="s">
        <v>22</v>
      </c>
      <c r="Q177" s="92" t="s">
        <v>22</v>
      </c>
      <c r="R177" s="92" t="s">
        <v>22</v>
      </c>
      <c r="S177" s="92" t="s">
        <v>934</v>
      </c>
      <c r="W177" s="98"/>
      <c r="Z177" s="92" t="n">
        <v>4000</v>
      </c>
      <c r="AC177" s="92" t="s">
        <v>213</v>
      </c>
      <c r="AD177" s="92" t="str">
        <f aca="false">IF(AC177="НЕТ","Нет",IF(AC177="С","Cex (Х)",IF(AC177="М","Cex (Д)"," ")))</f>
        <v>Cex (Д)</v>
      </c>
      <c r="AE177" s="92" t="str">
        <f aca="false">CONCATENATE(IF(AC177="Нет","",CONCATENATE(AC177,";")),IF(AD177="Нет","",AD177))</f>
        <v>М;Cex (Д)</v>
      </c>
      <c r="AF177" s="92" t="s">
        <v>22</v>
      </c>
      <c r="AG177" s="92" t="s">
        <v>935</v>
      </c>
      <c r="AH177" s="99" t="n">
        <f aca="false">102000+(B177-2)/10-2000</f>
        <v>102183</v>
      </c>
      <c r="AI177" s="94" t="n">
        <f aca="false">IF(AC177="Нет","Нет",AH177*10+2)</f>
        <v>1021832</v>
      </c>
      <c r="AJ177" s="92" t="str">
        <f aca="false">IF(AC177="М",CONCATENATE("ГАНК-4СEx (Д) для определения: ",S177),IF(AC177="С",CONCATENATE("ГАНК-4СEx (Х) для определения: ",S177),"Нет"))</f>
        <v>ГАНК-4СEx (Д) для определения: Фреон 507а (Смесь фреонов 125, 143) (Р)</v>
      </c>
      <c r="AK177" s="92" t="s">
        <v>210</v>
      </c>
      <c r="AL177" s="94" t="n">
        <f aca="false">IF(AC177="нет","Нет",1026000+(B177-2)/10-2000)</f>
        <v>1026183</v>
      </c>
      <c r="AM177" s="92" t="str">
        <f aca="false">IF(AC177="М",CONCATENATE("ГАНК-4ФEx (Д) для определения: ",S177),IF(AC177="С",CONCATENATE("ГАНК-4ФEx (Х) для определения: ",S177),"Нет"))</f>
        <v>ГАНК-4ФEx (Д) для определения: Фреон 507а (Смесь фреонов 125, 143) (Р)</v>
      </c>
      <c r="AN177" s="92" t="s">
        <v>22</v>
      </c>
    </row>
    <row r="178" customFormat="false" ht="21" hidden="false" customHeight="false" outlineLevel="0" collapsed="false">
      <c r="A178" s="88" t="s">
        <v>936</v>
      </c>
      <c r="B178" s="95" t="n">
        <v>21842</v>
      </c>
      <c r="C178" s="90" t="s">
        <v>886</v>
      </c>
      <c r="D178" s="93" t="s">
        <v>180</v>
      </c>
      <c r="E178" s="96" t="s">
        <v>754</v>
      </c>
      <c r="H178" s="97"/>
      <c r="I178" s="97"/>
      <c r="J178" s="97" t="s">
        <v>868</v>
      </c>
      <c r="K178" s="92" t="s">
        <v>209</v>
      </c>
      <c r="L178" s="92" t="s">
        <v>22</v>
      </c>
      <c r="M178" s="92" t="s">
        <v>22</v>
      </c>
      <c r="N178" s="92" t="s">
        <v>22</v>
      </c>
      <c r="O178" s="92" t="s">
        <v>22</v>
      </c>
      <c r="P178" s="92" t="s">
        <v>22</v>
      </c>
      <c r="Q178" s="92" t="s">
        <v>22</v>
      </c>
      <c r="R178" s="92" t="s">
        <v>22</v>
      </c>
      <c r="S178" s="92" t="s">
        <v>937</v>
      </c>
      <c r="W178" s="98"/>
      <c r="Z178" s="92" t="n">
        <v>3000</v>
      </c>
      <c r="AC178" s="92" t="s">
        <v>213</v>
      </c>
      <c r="AD178" s="92" t="str">
        <f aca="false">IF(AC178="НЕТ","Нет",IF(AC178="С","Cex (Х)",IF(AC178="М","Cex (Д)"," ")))</f>
        <v>Cex (Д)</v>
      </c>
      <c r="AE178" s="92" t="str">
        <f aca="false">CONCATENATE(IF(AC178="Нет","",CONCATENATE(AC178,";")),IF(AD178="Нет","",AD178))</f>
        <v>М;Cex (Д)</v>
      </c>
      <c r="AF178" s="92" t="s">
        <v>22</v>
      </c>
      <c r="AG178" s="92" t="s">
        <v>938</v>
      </c>
      <c r="AH178" s="99" t="n">
        <f aca="false">102000+(B178-2)/10-2000</f>
        <v>102184</v>
      </c>
      <c r="AI178" s="94" t="n">
        <f aca="false">IF(AC178="Нет","Нет",AH178*10+2)</f>
        <v>1021842</v>
      </c>
      <c r="AJ178" s="92" t="str">
        <f aca="false">IF(AC178="М",CONCATENATE("ГАНК-4СEx (Д) для определения: ",S178),IF(AC178="С",CONCATENATE("ГАНК-4СEx (Х) для определения: ",S178),"Нет"))</f>
        <v>ГАНК-4СEx (Д) для определения: Фреон 410а (Смесь фреонов 125,32) (Р)</v>
      </c>
      <c r="AK178" s="92" t="s">
        <v>210</v>
      </c>
      <c r="AL178" s="94" t="n">
        <f aca="false">IF(AC178="нет","Нет",1026000+(B178-2)/10-2000)</f>
        <v>1026184</v>
      </c>
      <c r="AM178" s="92" t="str">
        <f aca="false">IF(AC178="М",CONCATENATE("ГАНК-4ФEx (Д) для определения: ",S178),IF(AC178="С",CONCATENATE("ГАНК-4ФEx (Х) для определения: ",S178),"Нет"))</f>
        <v>ГАНК-4ФEx (Д) для определения: Фреон 410а (Смесь фреонов 125,32) (Р)</v>
      </c>
      <c r="AN178" s="92" t="s">
        <v>22</v>
      </c>
    </row>
    <row r="179" customFormat="false" ht="21" hidden="false" customHeight="false" outlineLevel="0" collapsed="false">
      <c r="A179" s="88" t="s">
        <v>939</v>
      </c>
      <c r="B179" s="95" t="n">
        <v>21862</v>
      </c>
      <c r="C179" s="90" t="s">
        <v>254</v>
      </c>
      <c r="D179" s="93" t="s">
        <v>180</v>
      </c>
      <c r="E179" s="96" t="s">
        <v>210</v>
      </c>
      <c r="H179" s="97"/>
      <c r="I179" s="97" t="s">
        <v>263</v>
      </c>
      <c r="J179" s="97"/>
      <c r="K179" s="92" t="s">
        <v>209</v>
      </c>
      <c r="L179" s="92" t="s">
        <v>22</v>
      </c>
      <c r="M179" s="92" t="s">
        <v>210</v>
      </c>
      <c r="N179" s="92" t="s">
        <v>210</v>
      </c>
      <c r="O179" s="92" t="s">
        <v>22</v>
      </c>
      <c r="P179" s="92" t="s">
        <v>210</v>
      </c>
      <c r="Q179" s="92" t="s">
        <v>210</v>
      </c>
      <c r="R179" s="92" t="s">
        <v>210</v>
      </c>
      <c r="S179" s="92" t="s">
        <v>940</v>
      </c>
      <c r="W179" s="98"/>
      <c r="Y179" s="92" t="s">
        <v>941</v>
      </c>
      <c r="Z179" s="92" t="n">
        <v>10</v>
      </c>
      <c r="AC179" s="92" t="s">
        <v>213</v>
      </c>
      <c r="AD179" s="92" t="str">
        <f aca="false">IF(AC179="НЕТ","Нет",IF(AC179="С","Cex (Х)",IF(AC179="М","Cex (Д)"," ")))</f>
        <v>Cex (Д)</v>
      </c>
      <c r="AE179" s="92" t="str">
        <f aca="false">CONCATENATE(IF(AC179="Нет","",CONCATENATE(AC179,";")),IF(AD179="Нет","",AD179))</f>
        <v>М;Cex (Д)</v>
      </c>
      <c r="AF179" s="92" t="s">
        <v>22</v>
      </c>
      <c r="AG179" s="92" t="s">
        <v>942</v>
      </c>
      <c r="AH179" s="99" t="n">
        <f aca="false">102000+(B179-2)/10-2000</f>
        <v>102186</v>
      </c>
      <c r="AI179" s="94" t="n">
        <f aca="false">IF(AC179="Нет","Нет",AH179*10+2)</f>
        <v>1021862</v>
      </c>
      <c r="AJ179" s="92" t="str">
        <f aca="false">IF(AC179="М",CONCATENATE("ГАНК-4СEx (Д) для определения: ",S179),IF(AC179="С",CONCATENATE("ГАНК-4СEx (Х) для определения: ",S179),"Нет"))</f>
        <v>ГАНК-4СEx (Д) для определения: Фурфурол (Р)</v>
      </c>
      <c r="AK179" s="92" t="s">
        <v>210</v>
      </c>
      <c r="AL179" s="94" t="n">
        <f aca="false">IF(AC179="нет","Нет",1026000+(B179-2)/10-2000)</f>
        <v>1026186</v>
      </c>
      <c r="AM179" s="92" t="str">
        <f aca="false">IF(AC179="М",CONCATENATE("ГАНК-4ФEx (Д) для определения: ",S179),IF(AC179="С",CONCATENATE("ГАНК-4ФEx (Х) для определения: ",S179),"Нет"))</f>
        <v>ГАНК-4ФEx (Д) для определения: Фурфурол (Р)</v>
      </c>
      <c r="AN179" s="92" t="s">
        <v>22</v>
      </c>
    </row>
    <row r="180" customFormat="false" ht="21" hidden="false" customHeight="false" outlineLevel="0" collapsed="false">
      <c r="A180" s="88" t="s">
        <v>943</v>
      </c>
      <c r="B180" s="95" t="n">
        <v>21872</v>
      </c>
      <c r="C180" s="90" t="s">
        <v>229</v>
      </c>
      <c r="D180" s="93" t="s">
        <v>180</v>
      </c>
      <c r="E180" s="96" t="s">
        <v>208</v>
      </c>
      <c r="H180" s="97"/>
      <c r="I180" s="97"/>
      <c r="J180" s="97"/>
      <c r="K180" s="92" t="s">
        <v>209</v>
      </c>
      <c r="L180" s="92" t="s">
        <v>22</v>
      </c>
      <c r="M180" s="92" t="s">
        <v>208</v>
      </c>
      <c r="N180" s="92" t="s">
        <v>208</v>
      </c>
      <c r="O180" s="92" t="s">
        <v>22</v>
      </c>
      <c r="P180" s="92" t="s">
        <v>208</v>
      </c>
      <c r="Q180" s="92" t="s">
        <v>208</v>
      </c>
      <c r="R180" s="92" t="s">
        <v>210</v>
      </c>
      <c r="S180" s="92" t="s">
        <v>944</v>
      </c>
      <c r="W180" s="98"/>
      <c r="Y180" s="92" t="s">
        <v>945</v>
      </c>
      <c r="Z180" s="92" t="n">
        <v>1</v>
      </c>
      <c r="AB180" s="92" t="s">
        <v>243</v>
      </c>
      <c r="AC180" s="92" t="s">
        <v>213</v>
      </c>
      <c r="AD180" s="92" t="str">
        <f aca="false">IF(AC180="НЕТ","Нет",IF(AC180="С","Cex (Х)",IF(AC180="М","Cex (Д)"," ")))</f>
        <v>Cex (Д)</v>
      </c>
      <c r="AE180" s="92" t="str">
        <f aca="false">CONCATENATE(IF(AC180="Нет","",CONCATENATE(AC180,";")),IF(AD180="Нет","",AD180))</f>
        <v>М;Cex (Д)</v>
      </c>
      <c r="AF180" s="92" t="s">
        <v>22</v>
      </c>
      <c r="AG180" s="92" t="s">
        <v>946</v>
      </c>
      <c r="AH180" s="99" t="n">
        <f aca="false">102000+(B180-2)/10-2000</f>
        <v>102187</v>
      </c>
      <c r="AI180" s="94" t="n">
        <f aca="false">IF(AC180="Нет","Нет",AH180*10+2)</f>
        <v>1021872</v>
      </c>
      <c r="AJ180" s="92" t="str">
        <f aca="false">IF(AC180="М",CONCATENATE("ГАНК-4СEx (Д) для определения: ",S180),IF(AC180="С",CONCATENATE("ГАНК-4СEx (Х) для определения: ",S180),"Нет"))</f>
        <v>ГАНК-4СEx (Д) для определения: Хлор (Р)</v>
      </c>
      <c r="AK180" s="92" t="s">
        <v>210</v>
      </c>
      <c r="AL180" s="94" t="n">
        <f aca="false">IF(AC180="нет","Нет",1026000+(B180-2)/10-2000)</f>
        <v>1026187</v>
      </c>
      <c r="AM180" s="92" t="str">
        <f aca="false">IF(AC180="М",CONCATENATE("ГАНК-4ФEx (Д) для определения: ",S180),IF(AC180="С",CONCATENATE("ГАНК-4ФEx (Х) для определения: ",S180),"Нет"))</f>
        <v>ГАНК-4ФEx (Д) для определения: Хлор (Р)</v>
      </c>
      <c r="AN180" s="92" t="s">
        <v>22</v>
      </c>
    </row>
    <row r="181" customFormat="false" ht="21" hidden="false" customHeight="false" outlineLevel="0" collapsed="false">
      <c r="A181" s="88" t="s">
        <v>947</v>
      </c>
      <c r="B181" s="95" t="n">
        <v>21882</v>
      </c>
      <c r="C181" s="90" t="s">
        <v>291</v>
      </c>
      <c r="D181" s="93" t="s">
        <v>180</v>
      </c>
      <c r="E181" s="96" t="s">
        <v>210</v>
      </c>
      <c r="H181" s="97"/>
      <c r="I181" s="97" t="s">
        <v>286</v>
      </c>
      <c r="J181" s="97"/>
      <c r="K181" s="92" t="s">
        <v>209</v>
      </c>
      <c r="L181" s="92" t="s">
        <v>22</v>
      </c>
      <c r="M181" s="92" t="s">
        <v>210</v>
      </c>
      <c r="N181" s="92" t="s">
        <v>210</v>
      </c>
      <c r="O181" s="92" t="s">
        <v>22</v>
      </c>
      <c r="P181" s="92" t="s">
        <v>210</v>
      </c>
      <c r="Q181" s="92" t="s">
        <v>210</v>
      </c>
      <c r="R181" s="92" t="s">
        <v>210</v>
      </c>
      <c r="S181" s="92" t="s">
        <v>948</v>
      </c>
      <c r="W181" s="98"/>
      <c r="Y181" s="92" t="s">
        <v>949</v>
      </c>
      <c r="Z181" s="92" t="n">
        <v>0.3</v>
      </c>
      <c r="AC181" s="92" t="s">
        <v>213</v>
      </c>
      <c r="AD181" s="92" t="str">
        <f aca="false">IF(AC181="НЕТ","Нет",IF(AC181="С","Cex (Х)",IF(AC181="М","Cex (Д)"," ")))</f>
        <v>Cex (Д)</v>
      </c>
      <c r="AE181" s="92" t="str">
        <f aca="false">CONCATENATE(IF(AC181="Нет","",CONCATENATE(AC181,";")),IF(AD181="Нет","",AD181))</f>
        <v>М;Cex (Д)</v>
      </c>
      <c r="AF181" s="92" t="s">
        <v>22</v>
      </c>
      <c r="AG181" s="92" t="s">
        <v>950</v>
      </c>
      <c r="AH181" s="99" t="n">
        <f aca="false">102000+(B181-2)/10-2000</f>
        <v>102188</v>
      </c>
      <c r="AI181" s="94" t="n">
        <f aca="false">IF(AC181="Нет","Нет",AH181*10+2)</f>
        <v>1021882</v>
      </c>
      <c r="AJ181" s="92" t="str">
        <f aca="false">IF(AC181="М",CONCATENATE("ГАНК-4СEx (Д) для определения: ",S181),IF(AC181="С",CONCATENATE("ГАНК-4СEx (Х) для определения: ",S181),"Нет"))</f>
        <v>ГАНК-4СEx (Д) для определения: Хлористый аллил (Р)</v>
      </c>
      <c r="AK181" s="92" t="s">
        <v>210</v>
      </c>
      <c r="AL181" s="94" t="n">
        <f aca="false">IF(AC181="нет","Нет",1026000+(B181-2)/10-2000)</f>
        <v>1026188</v>
      </c>
      <c r="AM181" s="92" t="str">
        <f aca="false">IF(AC181="М",CONCATENATE("ГАНК-4ФEx (Д) для определения: ",S181),IF(AC181="С",CONCATENATE("ГАНК-4ФEx (Х) для определения: ",S181),"Нет"))</f>
        <v>ГАНК-4ФEx (Д) для определения: Хлористый аллил (Р)</v>
      </c>
      <c r="AN181" s="92" t="s">
        <v>22</v>
      </c>
    </row>
    <row r="182" customFormat="false" ht="21" hidden="false" customHeight="false" outlineLevel="0" collapsed="false">
      <c r="A182" s="88" t="s">
        <v>951</v>
      </c>
      <c r="B182" s="95" t="n">
        <v>21892</v>
      </c>
      <c r="C182" s="90" t="s">
        <v>259</v>
      </c>
      <c r="D182" s="93" t="s">
        <v>180</v>
      </c>
      <c r="E182" s="96" t="s">
        <v>210</v>
      </c>
      <c r="H182" s="97"/>
      <c r="I182" s="97"/>
      <c r="J182" s="97"/>
      <c r="K182" s="92" t="s">
        <v>209</v>
      </c>
      <c r="L182" s="92" t="s">
        <v>22</v>
      </c>
      <c r="M182" s="92" t="s">
        <v>210</v>
      </c>
      <c r="N182" s="92" t="s">
        <v>210</v>
      </c>
      <c r="O182" s="92" t="s">
        <v>22</v>
      </c>
      <c r="P182" s="92" t="s">
        <v>210</v>
      </c>
      <c r="Q182" s="92" t="s">
        <v>210</v>
      </c>
      <c r="R182" s="92" t="s">
        <v>210</v>
      </c>
      <c r="S182" s="92" t="s">
        <v>952</v>
      </c>
      <c r="W182" s="98"/>
      <c r="Y182" s="92" t="s">
        <v>953</v>
      </c>
      <c r="Z182" s="92" t="n">
        <v>50</v>
      </c>
      <c r="AB182" s="92" t="s">
        <v>243</v>
      </c>
      <c r="AC182" s="92" t="s">
        <v>213</v>
      </c>
      <c r="AD182" s="92" t="str">
        <f aca="false">IF(AC182="НЕТ","Нет",IF(AC182="С","Cex (Х)",IF(AC182="М","Cex (Д)"," ")))</f>
        <v>Cex (Д)</v>
      </c>
      <c r="AE182" s="92" t="str">
        <f aca="false">CONCATENATE(IF(AC182="Нет","",CONCATENATE(AC182,";")),IF(AD182="Нет","",AD182))</f>
        <v>М;Cex (Д)</v>
      </c>
      <c r="AF182" s="92" t="s">
        <v>22</v>
      </c>
      <c r="AG182" s="92" t="s">
        <v>954</v>
      </c>
      <c r="AH182" s="99" t="n">
        <f aca="false">102000+(B182-2)/10-2000</f>
        <v>102189</v>
      </c>
      <c r="AI182" s="94" t="n">
        <f aca="false">IF(AC182="Нет","Нет",AH182*10+2)</f>
        <v>1021892</v>
      </c>
      <c r="AJ182" s="92" t="str">
        <f aca="false">IF(AC182="М",CONCATENATE("ГАНК-4СEx (Д) для определения: ",S182),IF(AC182="С",CONCATENATE("ГАНК-4СEx (Х) для определения: ",S182),"Нет"))</f>
        <v>ГАНК-4СEx (Д) для определения: Хлорбензол (Р)</v>
      </c>
      <c r="AK182" s="92" t="s">
        <v>210</v>
      </c>
      <c r="AL182" s="94" t="n">
        <f aca="false">IF(AC182="нет","Нет",1026000+(B182-2)/10-2000)</f>
        <v>1026189</v>
      </c>
      <c r="AM182" s="92" t="str">
        <f aca="false">IF(AC182="М",CONCATENATE("ГАНК-4ФEx (Д) для определения: ",S182),IF(AC182="С",CONCATENATE("ГАНК-4ФEx (Х) для определения: ",S182),"Нет"))</f>
        <v>ГАНК-4ФEx (Д) для определения: Хлорбензол (Р)</v>
      </c>
      <c r="AN182" s="92" t="s">
        <v>22</v>
      </c>
    </row>
    <row r="183" customFormat="false" ht="21" hidden="false" customHeight="false" outlineLevel="0" collapsed="false">
      <c r="A183" s="88" t="s">
        <v>955</v>
      </c>
      <c r="B183" s="95" t="n">
        <v>21902</v>
      </c>
      <c r="C183" s="90" t="s">
        <v>207</v>
      </c>
      <c r="D183" s="93" t="s">
        <v>180</v>
      </c>
      <c r="E183" s="96" t="s">
        <v>210</v>
      </c>
      <c r="H183" s="97"/>
      <c r="I183" s="97" t="s">
        <v>286</v>
      </c>
      <c r="J183" s="97"/>
      <c r="K183" s="92" t="s">
        <v>209</v>
      </c>
      <c r="L183" s="92" t="s">
        <v>22</v>
      </c>
      <c r="M183" s="92" t="s">
        <v>210</v>
      </c>
      <c r="N183" s="92" t="s">
        <v>210</v>
      </c>
      <c r="O183" s="92" t="s">
        <v>22</v>
      </c>
      <c r="P183" s="92" t="s">
        <v>210</v>
      </c>
      <c r="Q183" s="92" t="s">
        <v>210</v>
      </c>
      <c r="R183" s="92" t="s">
        <v>210</v>
      </c>
      <c r="S183" s="92" t="s">
        <v>956</v>
      </c>
      <c r="W183" s="98"/>
      <c r="Y183" s="92" t="s">
        <v>957</v>
      </c>
      <c r="Z183" s="92" t="n">
        <v>2</v>
      </c>
      <c r="AC183" s="92" t="s">
        <v>213</v>
      </c>
      <c r="AD183" s="92" t="str">
        <f aca="false">IF(AC183="НЕТ","Нет",IF(AC183="С","Cex (Х)",IF(AC183="М","Cex (Д)"," ")))</f>
        <v>Cex (Д)</v>
      </c>
      <c r="AE183" s="92" t="str">
        <f aca="false">CONCATENATE(IF(AC183="Нет","",CONCATENATE(AC183,";")),IF(AD183="Нет","",AD183))</f>
        <v>М;Cex (Д)</v>
      </c>
      <c r="AF183" s="92" t="s">
        <v>22</v>
      </c>
      <c r="AG183" s="92" t="s">
        <v>958</v>
      </c>
      <c r="AH183" s="99" t="n">
        <f aca="false">102000+(B183-2)/10-2000</f>
        <v>102190</v>
      </c>
      <c r="AI183" s="94" t="n">
        <f aca="false">IF(AC183="Нет","Нет",AH183*10+2)</f>
        <v>1021902</v>
      </c>
      <c r="AJ183" s="92" t="str">
        <f aca="false">IF(AC183="М",CONCATENATE("ГАНК-4СEx (Д) для определения: ",S183),IF(AC183="С",CONCATENATE("ГАНК-4СEx (Х) для определения: ",S183),"Нет"))</f>
        <v>ГАНК-4СEx (Д) для определения: Хлоропрен (Р)</v>
      </c>
      <c r="AK183" s="92" t="s">
        <v>210</v>
      </c>
      <c r="AL183" s="94" t="n">
        <f aca="false">IF(AC183="нет","Нет",1026000+(B183-2)/10-2000)</f>
        <v>1026190</v>
      </c>
      <c r="AM183" s="92" t="str">
        <f aca="false">IF(AC183="М",CONCATENATE("ГАНК-4ФEx (Д) для определения: ",S183),IF(AC183="С",CONCATENATE("ГАНК-4ФEx (Х) для определения: ",S183),"Нет"))</f>
        <v>ГАНК-4ФEx (Д) для определения: Хлоропрен (Р)</v>
      </c>
      <c r="AN183" s="92" t="s">
        <v>22</v>
      </c>
    </row>
    <row r="184" customFormat="false" ht="21" hidden="false" customHeight="false" outlineLevel="0" collapsed="false">
      <c r="A184" s="88" t="s">
        <v>959</v>
      </c>
      <c r="B184" s="95" t="n">
        <v>21912</v>
      </c>
      <c r="C184" s="90" t="s">
        <v>254</v>
      </c>
      <c r="D184" s="93" t="s">
        <v>180</v>
      </c>
      <c r="E184" s="96" t="s">
        <v>210</v>
      </c>
      <c r="H184" s="97"/>
      <c r="I184" s="97" t="s">
        <v>286</v>
      </c>
      <c r="J184" s="97"/>
      <c r="K184" s="92" t="s">
        <v>209</v>
      </c>
      <c r="L184" s="92" t="s">
        <v>22</v>
      </c>
      <c r="M184" s="92" t="s">
        <v>210</v>
      </c>
      <c r="N184" s="92" t="s">
        <v>210</v>
      </c>
      <c r="O184" s="92" t="s">
        <v>22</v>
      </c>
      <c r="P184" s="92" t="s">
        <v>210</v>
      </c>
      <c r="Q184" s="92" t="s">
        <v>210</v>
      </c>
      <c r="R184" s="92" t="s">
        <v>210</v>
      </c>
      <c r="S184" s="92" t="s">
        <v>960</v>
      </c>
      <c r="W184" s="98"/>
      <c r="Y184" s="92" t="s">
        <v>961</v>
      </c>
      <c r="Z184" s="92" t="n">
        <v>10</v>
      </c>
      <c r="AC184" s="92" t="s">
        <v>213</v>
      </c>
      <c r="AD184" s="92" t="str">
        <f aca="false">IF(AC184="НЕТ","Нет",IF(AC184="С","Cex (Х)",IF(AC184="М","Cex (Д)"," ")))</f>
        <v>Cex (Д)</v>
      </c>
      <c r="AE184" s="92" t="str">
        <f aca="false">CONCATENATE(IF(AC184="Нет","",CONCATENATE(AC184,";")),IF(AD184="Нет","",AD184))</f>
        <v>М;Cex (Д)</v>
      </c>
      <c r="AF184" s="92" t="s">
        <v>22</v>
      </c>
      <c r="AG184" s="92" t="s">
        <v>962</v>
      </c>
      <c r="AH184" s="99" t="n">
        <f aca="false">102000+(B184-2)/10-2000</f>
        <v>102191</v>
      </c>
      <c r="AI184" s="94" t="n">
        <f aca="false">IF(AC184="Нет","Нет",AH184*10+2)</f>
        <v>1021912</v>
      </c>
      <c r="AJ184" s="92" t="str">
        <f aca="false">IF(AC184="М",CONCATENATE("ГАНК-4СEx (Д) для определения: ",S184),IF(AC184="С",CONCATENATE("ГАНК-4СEx (Х) для определения: ",S184),"Нет"))</f>
        <v>ГАНК-4СEx (Д) для определения: Хлортолуол (Р)</v>
      </c>
      <c r="AK184" s="92" t="s">
        <v>210</v>
      </c>
      <c r="AL184" s="94" t="n">
        <f aca="false">IF(AC184="нет","Нет",1026000+(B184-2)/10-2000)</f>
        <v>1026191</v>
      </c>
      <c r="AM184" s="92" t="str">
        <f aca="false">IF(AC184="М",CONCATENATE("ГАНК-4ФEx (Д) для определения: ",S184),IF(AC184="С",CONCATENATE("ГАНК-4ФEx (Х) для определения: ",S184),"Нет"))</f>
        <v>ГАНК-4ФEx (Д) для определения: Хлортолуол (Р)</v>
      </c>
      <c r="AN184" s="92" t="s">
        <v>22</v>
      </c>
    </row>
    <row r="185" customFormat="false" ht="21" hidden="false" customHeight="false" outlineLevel="0" collapsed="false">
      <c r="A185" s="88" t="s">
        <v>963</v>
      </c>
      <c r="B185" s="95" t="n">
        <v>21922</v>
      </c>
      <c r="C185" s="90" t="s">
        <v>229</v>
      </c>
      <c r="D185" s="93" t="s">
        <v>180</v>
      </c>
      <c r="E185" s="96" t="s">
        <v>210</v>
      </c>
      <c r="H185" s="97"/>
      <c r="I185" s="101"/>
      <c r="J185" s="97" t="s">
        <v>492</v>
      </c>
      <c r="K185" s="92" t="s">
        <v>209</v>
      </c>
      <c r="L185" s="92" t="s">
        <v>22</v>
      </c>
      <c r="M185" s="92" t="s">
        <v>210</v>
      </c>
      <c r="N185" s="92" t="s">
        <v>210</v>
      </c>
      <c r="O185" s="92" t="s">
        <v>22</v>
      </c>
      <c r="P185" s="92" t="s">
        <v>210</v>
      </c>
      <c r="Q185" s="92" t="s">
        <v>210</v>
      </c>
      <c r="R185" s="92" t="s">
        <v>210</v>
      </c>
      <c r="S185" s="92" t="s">
        <v>964</v>
      </c>
      <c r="W185" s="98"/>
      <c r="Y185" s="92" t="s">
        <v>965</v>
      </c>
      <c r="Z185" s="92" t="n">
        <v>1</v>
      </c>
      <c r="AC185" s="92" t="s">
        <v>213</v>
      </c>
      <c r="AD185" s="92" t="str">
        <f aca="false">IF(AC185="НЕТ","Нет",IF(AC185="С","Cex (Х)",IF(AC185="М","Cex (Д)"," ")))</f>
        <v>Cex (Д)</v>
      </c>
      <c r="AE185" s="92" t="str">
        <f aca="false">CONCATENATE(IF(AC185="Нет","",CONCATENATE(AC185,";")),IF(AD185="Нет","",AD185))</f>
        <v>М;Cex (Д)</v>
      </c>
      <c r="AF185" s="92" t="s">
        <v>22</v>
      </c>
      <c r="AG185" s="92" t="s">
        <v>966</v>
      </c>
      <c r="AH185" s="99" t="n">
        <f aca="false">102000+(B185-2)/10-2000</f>
        <v>102192</v>
      </c>
      <c r="AI185" s="94" t="n">
        <f aca="false">IF(AC185="Нет","Нет",AH185*10+2)</f>
        <v>1021922</v>
      </c>
      <c r="AJ185" s="92" t="str">
        <f aca="false">IF(AC185="М",CONCATENATE("ГАНК-4СEx (Д) для определения: ",S185),IF(AC185="С",CONCATENATE("ГАНК-4СEx (Х) для определения: ",S185),"Нет"))</f>
        <v>ГАНК-4СEx (Д) для определения: (Хлорметил)оксиран (Эпихлоргидрин) (Р)</v>
      </c>
      <c r="AK185" s="92" t="s">
        <v>210</v>
      </c>
      <c r="AL185" s="94" t="n">
        <f aca="false">IF(AC185="нет","Нет",1026000+(B185-2)/10-2000)</f>
        <v>1026192</v>
      </c>
      <c r="AM185" s="92" t="str">
        <f aca="false">IF(AC185="М",CONCATENATE("ГАНК-4ФEx (Д) для определения: ",S185),IF(AC185="С",CONCATENATE("ГАНК-4ФEx (Х) для определения: ",S185),"Нет"))</f>
        <v>ГАНК-4ФEx (Д) для определения: (Хлорметил)оксиран (Эпихлоргидрин) (Р)</v>
      </c>
      <c r="AN185" s="92" t="s">
        <v>22</v>
      </c>
    </row>
    <row r="186" customFormat="false" ht="21" hidden="false" customHeight="false" outlineLevel="0" collapsed="false">
      <c r="A186" s="88" t="s">
        <v>967</v>
      </c>
      <c r="B186" s="95" t="n">
        <v>21932</v>
      </c>
      <c r="C186" s="90" t="s">
        <v>259</v>
      </c>
      <c r="D186" s="93" t="s">
        <v>180</v>
      </c>
      <c r="E186" s="96" t="s">
        <v>210</v>
      </c>
      <c r="H186" s="97"/>
      <c r="I186" s="97" t="s">
        <v>286</v>
      </c>
      <c r="J186" s="97"/>
      <c r="K186" s="92" t="s">
        <v>209</v>
      </c>
      <c r="L186" s="92" t="s">
        <v>22</v>
      </c>
      <c r="M186" s="92" t="s">
        <v>210</v>
      </c>
      <c r="N186" s="92" t="s">
        <v>210</v>
      </c>
      <c r="O186" s="92" t="s">
        <v>22</v>
      </c>
      <c r="P186" s="92" t="s">
        <v>210</v>
      </c>
      <c r="Q186" s="92" t="s">
        <v>210</v>
      </c>
      <c r="R186" s="92" t="s">
        <v>210</v>
      </c>
      <c r="S186" s="92" t="s">
        <v>968</v>
      </c>
      <c r="W186" s="98"/>
      <c r="Y186" s="92" t="s">
        <v>969</v>
      </c>
      <c r="Z186" s="92" t="n">
        <v>50</v>
      </c>
      <c r="AC186" s="92" t="s">
        <v>213</v>
      </c>
      <c r="AD186" s="92" t="str">
        <f aca="false">IF(AC186="НЕТ","Нет",IF(AC186="С","Cex (Х)",IF(AC186="М","Cex (Д)"," ")))</f>
        <v>Cex (Д)</v>
      </c>
      <c r="AE186" s="92" t="str">
        <f aca="false">CONCATENATE(IF(AC186="Нет","",CONCATENATE(AC186,";")),IF(AD186="Нет","",AD186))</f>
        <v>М;Cex (Д)</v>
      </c>
      <c r="AF186" s="92" t="s">
        <v>22</v>
      </c>
      <c r="AG186" s="92" t="s">
        <v>970</v>
      </c>
      <c r="AH186" s="99" t="n">
        <f aca="false">102000+(B186-2)/10-2000</f>
        <v>102193</v>
      </c>
      <c r="AI186" s="94" t="n">
        <f aca="false">IF(AC186="Нет","Нет",AH186*10+2)</f>
        <v>1021932</v>
      </c>
      <c r="AJ186" s="92" t="str">
        <f aca="false">IF(AC186="М",CONCATENATE("ГАНК-4СEx (Д) для определения: ",S186),IF(AC186="С",CONCATENATE("ГАНК-4СEx (Х) для определения: ",S186),"Нет"))</f>
        <v>ГАНК-4СEx (Д) для определения: Этилхлорид (Р)</v>
      </c>
      <c r="AK186" s="92" t="s">
        <v>210</v>
      </c>
      <c r="AL186" s="94" t="n">
        <f aca="false">IF(AC186="нет","Нет",1026000+(B186-2)/10-2000)</f>
        <v>1026193</v>
      </c>
      <c r="AM186" s="92" t="str">
        <f aca="false">IF(AC186="М",CONCATENATE("ГАНК-4ФEx (Д) для определения: ",S186),IF(AC186="С",CONCATENATE("ГАНК-4ФEx (Х) для определения: ",S186),"Нет"))</f>
        <v>ГАНК-4ФEx (Д) для определения: Этилхлорид (Р)</v>
      </c>
      <c r="AN186" s="92" t="s">
        <v>22</v>
      </c>
    </row>
    <row r="187" customFormat="false" ht="21" hidden="false" customHeight="false" outlineLevel="0" collapsed="false">
      <c r="A187" s="88" t="s">
        <v>971</v>
      </c>
      <c r="B187" s="95" t="n">
        <v>21942</v>
      </c>
      <c r="C187" s="90" t="s">
        <v>240</v>
      </c>
      <c r="D187" s="93" t="s">
        <v>180</v>
      </c>
      <c r="E187" s="96" t="s">
        <v>210</v>
      </c>
      <c r="H187" s="97"/>
      <c r="I187" s="97" t="s">
        <v>286</v>
      </c>
      <c r="J187" s="97"/>
      <c r="K187" s="92" t="s">
        <v>209</v>
      </c>
      <c r="L187" s="92" t="s">
        <v>22</v>
      </c>
      <c r="M187" s="92" t="s">
        <v>210</v>
      </c>
      <c r="N187" s="92" t="s">
        <v>210</v>
      </c>
      <c r="O187" s="92" t="s">
        <v>22</v>
      </c>
      <c r="P187" s="92" t="s">
        <v>210</v>
      </c>
      <c r="Q187" s="92" t="s">
        <v>210</v>
      </c>
      <c r="R187" s="92" t="s">
        <v>210</v>
      </c>
      <c r="S187" s="92" t="s">
        <v>972</v>
      </c>
      <c r="W187" s="98"/>
      <c r="Y187" s="92" t="s">
        <v>973</v>
      </c>
      <c r="Z187" s="92" t="n">
        <v>0.5</v>
      </c>
      <c r="AC187" s="92" t="s">
        <v>213</v>
      </c>
      <c r="AD187" s="92" t="str">
        <f aca="false">IF(AC187="НЕТ","Нет",IF(AC187="С","Cex (Х)",IF(AC187="М","Cex (Д)"," ")))</f>
        <v>Cex (Д)</v>
      </c>
      <c r="AE187" s="92" t="str">
        <f aca="false">CONCATENATE(IF(AC187="Нет","",CONCATENATE(AC187,";")),IF(AD187="Нет","",AD187))</f>
        <v>М;Cex (Д)</v>
      </c>
      <c r="AF187" s="92" t="s">
        <v>22</v>
      </c>
      <c r="AG187" s="92" t="s">
        <v>974</v>
      </c>
      <c r="AH187" s="99" t="n">
        <f aca="false">102000+(B187-2)/10-2000</f>
        <v>102194</v>
      </c>
      <c r="AI187" s="94" t="n">
        <f aca="false">IF(AC187="Нет","Нет",AH187*10+2)</f>
        <v>1021942</v>
      </c>
      <c r="AJ187" s="92" t="str">
        <f aca="false">IF(AC187="М",CONCATENATE("ГАНК-4СEx (Д) для определения: ",S187),IF(AC187="С",CONCATENATE("ГАНК-4СEx (Х) для определения: ",S187),"Нет"))</f>
        <v>ГАНК-4СEx (Д) для определения: 2-Хлорэтанол-1 (Р)</v>
      </c>
      <c r="AK187" s="92" t="s">
        <v>210</v>
      </c>
      <c r="AL187" s="94" t="n">
        <f aca="false">IF(AC187="нет","Нет",1026000+(B187-2)/10-2000)</f>
        <v>1026194</v>
      </c>
      <c r="AM187" s="92" t="str">
        <f aca="false">IF(AC187="М",CONCATENATE("ГАНК-4ФEx (Д) для определения: ",S187),IF(AC187="С",CONCATENATE("ГАНК-4ФEx (Х) для определения: ",S187),"Нет"))</f>
        <v>ГАНК-4ФEx (Д) для определения: 2-Хлорэтанол-1 (Р)</v>
      </c>
      <c r="AN187" s="92" t="s">
        <v>22</v>
      </c>
    </row>
    <row r="188" customFormat="false" ht="21" hidden="false" customHeight="false" outlineLevel="0" collapsed="false">
      <c r="A188" s="88" t="s">
        <v>975</v>
      </c>
      <c r="B188" s="95" t="n">
        <v>21952</v>
      </c>
      <c r="C188" s="90" t="s">
        <v>229</v>
      </c>
      <c r="D188" s="93" t="s">
        <v>180</v>
      </c>
      <c r="E188" s="96" t="s">
        <v>786</v>
      </c>
      <c r="H188" s="97"/>
      <c r="I188" s="97" t="s">
        <v>286</v>
      </c>
      <c r="J188" s="97"/>
      <c r="K188" s="92" t="s">
        <v>209</v>
      </c>
      <c r="L188" s="92" t="s">
        <v>22</v>
      </c>
      <c r="M188" s="92" t="s">
        <v>786</v>
      </c>
      <c r="N188" s="92" t="s">
        <v>786</v>
      </c>
      <c r="O188" s="92" t="s">
        <v>22</v>
      </c>
      <c r="P188" s="92" t="s">
        <v>22</v>
      </c>
      <c r="Q188" s="92" t="s">
        <v>22</v>
      </c>
      <c r="R188" s="92" t="s">
        <v>22</v>
      </c>
      <c r="S188" s="92" t="s">
        <v>976</v>
      </c>
      <c r="T188" s="92" t="s">
        <v>788</v>
      </c>
      <c r="W188" s="98"/>
      <c r="Y188" s="92" t="s">
        <v>977</v>
      </c>
      <c r="Z188" s="92" t="n">
        <v>1</v>
      </c>
      <c r="AC188" s="92" t="s">
        <v>213</v>
      </c>
      <c r="AD188" s="92" t="str">
        <f aca="false">IF(AC188="НЕТ","Нет",IF(AC188="С","Cex (Х)",IF(AC188="М","Cex (Д)"," ")))</f>
        <v>Cex (Д)</v>
      </c>
      <c r="AE188" s="92" t="str">
        <f aca="false">CONCATENATE(IF(AC188="Нет","",CONCATENATE(AC188,";")),IF(AD188="Нет","",AD188))</f>
        <v>М;Cex (Д)</v>
      </c>
      <c r="AF188" s="92" t="s">
        <v>22</v>
      </c>
      <c r="AG188" s="92" t="s">
        <v>978</v>
      </c>
      <c r="AH188" s="99" t="n">
        <f aca="false">102000+(B188-2)/10-2000</f>
        <v>102195</v>
      </c>
      <c r="AI188" s="94" t="n">
        <f aca="false">IF(AC188="Нет","Нет",AH188*10+2)</f>
        <v>1021952</v>
      </c>
      <c r="AJ188" s="92" t="str">
        <f aca="false">IF(AC188="М",CONCATENATE("ГАНК-4СEx (Д) для определения: ",S188),IF(AC188="С",CONCATENATE("ГАНК-4СEx (Х) для определения: ",S188),"Нет"))</f>
        <v>ГАНК-4СEx (Д) для определения: Винилхлорид (Р)</v>
      </c>
      <c r="AK188" s="92" t="s">
        <v>210</v>
      </c>
      <c r="AL188" s="94" t="n">
        <f aca="false">IF(AC188="нет","Нет",1026000+(B188-2)/10-2000)</f>
        <v>1026195</v>
      </c>
      <c r="AM188" s="92" t="str">
        <f aca="false">IF(AC188="М",CONCATENATE("ГАНК-4ФEx (Д) для определения: ",S188),IF(AC188="С",CONCATENATE("ГАНК-4ФEx (Х) для определения: ",S188),"Нет"))</f>
        <v>ГАНК-4ФEx (Д) для определения: Винилхлорид (Р)</v>
      </c>
      <c r="AN188" s="92" t="s">
        <v>22</v>
      </c>
    </row>
    <row r="189" customFormat="false" ht="21" hidden="false" customHeight="false" outlineLevel="0" collapsed="false">
      <c r="A189" s="88" t="s">
        <v>979</v>
      </c>
      <c r="B189" s="95" t="n">
        <v>21962</v>
      </c>
      <c r="C189" s="90" t="s">
        <v>229</v>
      </c>
      <c r="D189" s="98" t="s">
        <v>180</v>
      </c>
      <c r="E189" s="96" t="s">
        <v>208</v>
      </c>
      <c r="H189" s="97"/>
      <c r="I189" s="104"/>
      <c r="J189" s="104" t="s">
        <v>219</v>
      </c>
      <c r="K189" s="92" t="s">
        <v>209</v>
      </c>
      <c r="L189" s="92" t="s">
        <v>22</v>
      </c>
      <c r="M189" s="92" t="s">
        <v>208</v>
      </c>
      <c r="N189" s="92" t="s">
        <v>208</v>
      </c>
      <c r="O189" s="92" t="s">
        <v>22</v>
      </c>
      <c r="P189" s="92" t="s">
        <v>208</v>
      </c>
      <c r="Q189" s="92" t="s">
        <v>208</v>
      </c>
      <c r="R189" s="92" t="s">
        <v>22</v>
      </c>
      <c r="S189" s="92" t="s">
        <v>980</v>
      </c>
      <c r="W189" s="98"/>
      <c r="Y189" s="92" t="s">
        <v>981</v>
      </c>
      <c r="Z189" s="92" t="n">
        <v>1</v>
      </c>
      <c r="AC189" s="92" t="s">
        <v>227</v>
      </c>
      <c r="AD189" s="92" t="str">
        <f aca="false">IF(AC189="НЕТ","Нет",IF(AC189="С","Cex (Х)",IF(AC189="М","Cex (Д)"," ")))</f>
        <v>Cex (Х)</v>
      </c>
      <c r="AE189" s="92" t="str">
        <f aca="false">CONCATENATE(IF(AC189="Нет","",CONCATENATE(AC189,";")),IF(AD189="Нет","",AD189))</f>
        <v>С;Cex (Х)</v>
      </c>
      <c r="AF189" s="92" t="s">
        <v>982</v>
      </c>
      <c r="AG189" s="92" t="s">
        <v>22</v>
      </c>
      <c r="AH189" s="99" t="n">
        <f aca="false">102000+(B189-2)/10-2000</f>
        <v>102196</v>
      </c>
      <c r="AI189" s="94" t="n">
        <f aca="false">IF(AC189="Нет","Нет",AH189*10+2)</f>
        <v>1021962</v>
      </c>
      <c r="AJ189" s="92" t="str">
        <f aca="false">IF(AC189="М",CONCATENATE("ГАНК-4СEx (Д) для определения: ",S189),IF(AC189="С",CONCATENATE("ГАНК-4СEx (Х) для определения: ",S189),"Нет"))</f>
        <v>ГАНК-4СEx (Х) для определения: Ди-Хром триоксид (по хрому (III)) (Р)</v>
      </c>
      <c r="AK189" s="92" t="s">
        <v>208</v>
      </c>
      <c r="AL189" s="94" t="n">
        <f aca="false">IF(AC189="нет","Нет",1026000+(B189-2)/10-2000)</f>
        <v>1026196</v>
      </c>
      <c r="AM189" s="92" t="str">
        <f aca="false">IF(AC189="М",CONCATENATE("ГАНК-4ФEx (Д) для определения: ",S189),IF(AC189="С",CONCATENATE("ГАНК-4ФEx (Х) для определения: ",S189),"Нет"))</f>
        <v>ГАНК-4ФEx (Х) для определения: Ди-Хром триоксид (по хрому (III)) (Р)</v>
      </c>
      <c r="AN189" s="92" t="s">
        <v>22</v>
      </c>
    </row>
    <row r="190" customFormat="false" ht="21" hidden="false" customHeight="false" outlineLevel="0" collapsed="false">
      <c r="A190" s="88" t="s">
        <v>983</v>
      </c>
      <c r="B190" s="95" t="n">
        <v>21982</v>
      </c>
      <c r="C190" s="90" t="s">
        <v>254</v>
      </c>
      <c r="D190" s="93" t="s">
        <v>180</v>
      </c>
      <c r="E190" s="96" t="s">
        <v>210</v>
      </c>
      <c r="H190" s="97"/>
      <c r="I190" s="97"/>
      <c r="J190" s="97"/>
      <c r="K190" s="92" t="s">
        <v>209</v>
      </c>
      <c r="L190" s="92" t="s">
        <v>22</v>
      </c>
      <c r="M190" s="92" t="s">
        <v>210</v>
      </c>
      <c r="N190" s="92" t="s">
        <v>210</v>
      </c>
      <c r="O190" s="92" t="s">
        <v>22</v>
      </c>
      <c r="P190" s="92" t="s">
        <v>210</v>
      </c>
      <c r="Q190" s="92" t="s">
        <v>210</v>
      </c>
      <c r="R190" s="92" t="s">
        <v>210</v>
      </c>
      <c r="S190" s="92" t="s">
        <v>984</v>
      </c>
      <c r="W190" s="98"/>
      <c r="Y190" s="92" t="s">
        <v>985</v>
      </c>
      <c r="Z190" s="92" t="n">
        <v>10</v>
      </c>
      <c r="AB190" s="92" t="s">
        <v>243</v>
      </c>
      <c r="AC190" s="92" t="s">
        <v>213</v>
      </c>
      <c r="AD190" s="92" t="str">
        <f aca="false">IF(AC190="НЕТ","Нет",IF(AC190="С","Cex (Х)",IF(AC190="М","Cex (Д)"," ")))</f>
        <v>Cex (Д)</v>
      </c>
      <c r="AE190" s="92" t="str">
        <f aca="false">CONCATENATE(IF(AC190="Нет","",CONCATENATE(AC190,";")),IF(AD190="Нет","",AD190))</f>
        <v>М;Cex (Д)</v>
      </c>
      <c r="AF190" s="92" t="s">
        <v>22</v>
      </c>
      <c r="AG190" s="92" t="s">
        <v>986</v>
      </c>
      <c r="AH190" s="99" t="n">
        <f aca="false">102000+(B190-2)/10-2000</f>
        <v>102198</v>
      </c>
      <c r="AI190" s="94" t="n">
        <f aca="false">IF(AC190="Нет","Нет",AH190*10+2)</f>
        <v>1021982</v>
      </c>
      <c r="AJ190" s="92" t="str">
        <f aca="false">IF(AC190="М",CONCATENATE("ГАНК-4СEx (Д) для определения: ",S190),IF(AC190="С",CONCATENATE("ГАНК-4СEx (Х) для определения: ",S190),"Нет"))</f>
        <v>ГАНК-4СEx (Д) для определения: Циклогексанон (Р)</v>
      </c>
      <c r="AK190" s="92" t="s">
        <v>210</v>
      </c>
      <c r="AL190" s="94" t="n">
        <f aca="false">IF(AC190="нет","Нет",1026000+(B190-2)/10-2000)</f>
        <v>1026198</v>
      </c>
      <c r="AM190" s="92" t="str">
        <f aca="false">IF(AC190="М",CONCATENATE("ГАНК-4ФEx (Д) для определения: ",S190),IF(AC190="С",CONCATENATE("ГАНК-4ФEx (Х) для определения: ",S190),"Нет"))</f>
        <v>ГАНК-4ФEx (Д) для определения: Циклогексанон (Р)</v>
      </c>
      <c r="AN190" s="92" t="s">
        <v>22</v>
      </c>
    </row>
    <row r="191" customFormat="false" ht="21" hidden="false" customHeight="false" outlineLevel="0" collapsed="false">
      <c r="A191" s="88" t="s">
        <v>987</v>
      </c>
      <c r="B191" s="95" t="n">
        <v>22012</v>
      </c>
      <c r="C191" s="90" t="s">
        <v>229</v>
      </c>
      <c r="D191" s="93" t="s">
        <v>180</v>
      </c>
      <c r="E191" s="96" t="s">
        <v>210</v>
      </c>
      <c r="H191" s="97"/>
      <c r="I191" s="97"/>
      <c r="J191" s="97"/>
      <c r="K191" s="92" t="s">
        <v>209</v>
      </c>
      <c r="L191" s="92" t="s">
        <v>22</v>
      </c>
      <c r="M191" s="92" t="s">
        <v>210</v>
      </c>
      <c r="N191" s="92" t="s">
        <v>210</v>
      </c>
      <c r="O191" s="92" t="s">
        <v>22</v>
      </c>
      <c r="P191" s="92" t="s">
        <v>210</v>
      </c>
      <c r="Q191" s="92" t="s">
        <v>210</v>
      </c>
      <c r="R191" s="92" t="s">
        <v>210</v>
      </c>
      <c r="S191" s="92" t="s">
        <v>988</v>
      </c>
      <c r="W191" s="98"/>
      <c r="Y191" s="92" t="s">
        <v>989</v>
      </c>
      <c r="Z191" s="92" t="n">
        <v>1</v>
      </c>
      <c r="AB191" s="92" t="s">
        <v>243</v>
      </c>
      <c r="AC191" s="92" t="s">
        <v>213</v>
      </c>
      <c r="AD191" s="92" t="str">
        <f aca="false">IF(AC191="НЕТ","Нет",IF(AC191="С","Cex (Х)",IF(AC191="М","Cex (Д)"," ")))</f>
        <v>Cex (Д)</v>
      </c>
      <c r="AE191" s="92" t="str">
        <f aca="false">CONCATENATE(IF(AC191="Нет","",CONCATENATE(AC191,";")),IF(AD191="Нет","",AD191))</f>
        <v>М;Cex (Д)</v>
      </c>
      <c r="AF191" s="92" t="s">
        <v>22</v>
      </c>
      <c r="AG191" s="92" t="s">
        <v>990</v>
      </c>
      <c r="AH191" s="99" t="n">
        <f aca="false">102000+(B191-2)/10-2000</f>
        <v>102201</v>
      </c>
      <c r="AI191" s="94" t="n">
        <f aca="false">IF(AC191="Нет","Нет",AH191*10+2)</f>
        <v>1022012</v>
      </c>
      <c r="AJ191" s="92" t="str">
        <f aca="false">IF(AC191="М",CONCATENATE("ГАНК-4СEx (Д) для определения: ",S191),IF(AC191="С",CONCATENATE("ГАНК-4СEx (Х) для определения: ",S191),"Нет"))</f>
        <v>ГАНК-4СEx (Д) для определения: Эпоксиэтан (этилена оксид, оксиран) (Р)</v>
      </c>
      <c r="AK191" s="92" t="s">
        <v>210</v>
      </c>
      <c r="AL191" s="94" t="n">
        <f aca="false">IF(AC191="нет","Нет",1026000+(B191-2)/10-2000)</f>
        <v>1026201</v>
      </c>
      <c r="AM191" s="92" t="str">
        <f aca="false">IF(AC191="М",CONCATENATE("ГАНК-4ФEx (Д) для определения: ",S191),IF(AC191="С",CONCATENATE("ГАНК-4ФEx (Х) для определения: ",S191),"Нет"))</f>
        <v>ГАНК-4ФEx (Д) для определения: Эпоксиэтан (этилена оксид, оксиран) (Р)</v>
      </c>
      <c r="AN191" s="92" t="s">
        <v>22</v>
      </c>
    </row>
    <row r="192" customFormat="false" ht="21" hidden="false" customHeight="false" outlineLevel="0" collapsed="false">
      <c r="A192" s="88" t="s">
        <v>991</v>
      </c>
      <c r="B192" s="95" t="n">
        <v>22022</v>
      </c>
      <c r="C192" s="90" t="s">
        <v>308</v>
      </c>
      <c r="D192" s="93" t="s">
        <v>180</v>
      </c>
      <c r="E192" s="96" t="s">
        <v>210</v>
      </c>
      <c r="H192" s="97"/>
      <c r="I192" s="98" t="s">
        <v>309</v>
      </c>
      <c r="J192" s="97"/>
      <c r="K192" s="92" t="s">
        <v>209</v>
      </c>
      <c r="L192" s="92" t="s">
        <v>22</v>
      </c>
      <c r="M192" s="92" t="s">
        <v>210</v>
      </c>
      <c r="N192" s="92" t="s">
        <v>210</v>
      </c>
      <c r="O192" s="92" t="s">
        <v>22</v>
      </c>
      <c r="P192" s="92" t="s">
        <v>210</v>
      </c>
      <c r="Q192" s="92" t="s">
        <v>210</v>
      </c>
      <c r="R192" s="92" t="s">
        <v>210</v>
      </c>
      <c r="S192" s="92" t="s">
        <v>992</v>
      </c>
      <c r="W192" s="98"/>
      <c r="Y192" s="92" t="s">
        <v>993</v>
      </c>
      <c r="Z192" s="92" t="n">
        <v>300</v>
      </c>
      <c r="AC192" s="92" t="s">
        <v>213</v>
      </c>
      <c r="AD192" s="92" t="str">
        <f aca="false">IF(AC192="НЕТ","Нет",IF(AC192="С","Cex (Х)",IF(AC192="М","Cex (Д)"," ")))</f>
        <v>Cex (Д)</v>
      </c>
      <c r="AE192" s="92" t="str">
        <f aca="false">CONCATENATE(IF(AC192="Нет","",CONCATENATE(AC192,";")),IF(AD192="Нет","",AD192))</f>
        <v>М;Cex (Д)</v>
      </c>
      <c r="AF192" s="92" t="s">
        <v>22</v>
      </c>
      <c r="AG192" s="92" t="s">
        <v>994</v>
      </c>
      <c r="AH192" s="99" t="n">
        <f aca="false">102000+(B192-2)/10-2000</f>
        <v>102202</v>
      </c>
      <c r="AI192" s="94" t="n">
        <f aca="false">IF(AC192="Нет","Нет",AH192*10+2)</f>
        <v>1022022</v>
      </c>
      <c r="AJ192" s="92" t="str">
        <f aca="false">IF(AC192="М",CONCATENATE("ГАНК-4СEx (Д) для определения: ",S192),IF(AC192="С",CONCATENATE("ГАНК-4СEx (Х) для определения: ",S192),"Нет"))</f>
        <v>ГАНК-4СEx (Д) для определения: Этан (Р)</v>
      </c>
      <c r="AK192" s="92" t="s">
        <v>210</v>
      </c>
      <c r="AL192" s="94" t="n">
        <f aca="false">IF(AC192="нет","Нет",1026000+(B192-2)/10-2000)</f>
        <v>1026202</v>
      </c>
      <c r="AM192" s="92" t="str">
        <f aca="false">IF(AC192="М",CONCATENATE("ГАНК-4ФEx (Д) для определения: ",S192),IF(AC192="С",CONCATENATE("ГАНК-4ФEx (Х) для определения: ",S192),"Нет"))</f>
        <v>ГАНК-4ФEx (Д) для определения: Этан (Р)</v>
      </c>
      <c r="AN192" s="92" t="s">
        <v>22</v>
      </c>
    </row>
    <row r="193" customFormat="false" ht="21" hidden="false" customHeight="false" outlineLevel="0" collapsed="false">
      <c r="A193" s="88" t="s">
        <v>995</v>
      </c>
      <c r="B193" s="95" t="n">
        <v>22032</v>
      </c>
      <c r="C193" s="90" t="s">
        <v>996</v>
      </c>
      <c r="D193" s="93" t="s">
        <v>180</v>
      </c>
      <c r="E193" s="96" t="s">
        <v>210</v>
      </c>
      <c r="H193" s="97"/>
      <c r="I193" s="97"/>
      <c r="J193" s="97"/>
      <c r="K193" s="92" t="s">
        <v>209</v>
      </c>
      <c r="L193" s="92" t="s">
        <v>22</v>
      </c>
      <c r="M193" s="92" t="s">
        <v>210</v>
      </c>
      <c r="N193" s="92" t="s">
        <v>210</v>
      </c>
      <c r="O193" s="92" t="s">
        <v>22</v>
      </c>
      <c r="P193" s="92" t="s">
        <v>210</v>
      </c>
      <c r="Q193" s="92" t="s">
        <v>210</v>
      </c>
      <c r="R193" s="92" t="s">
        <v>210</v>
      </c>
      <c r="S193" s="92" t="s">
        <v>997</v>
      </c>
      <c r="W193" s="98"/>
      <c r="Y193" s="92" t="s">
        <v>998</v>
      </c>
      <c r="Z193" s="92" t="n">
        <v>1000</v>
      </c>
      <c r="AB193" s="92" t="s">
        <v>20</v>
      </c>
      <c r="AC193" s="92" t="s">
        <v>213</v>
      </c>
      <c r="AD193" s="92" t="str">
        <f aca="false">IF(AC193="НЕТ","Нет",IF(AC193="С","Cex (Х)",IF(AC193="М","Cex (Д)"," ")))</f>
        <v>Cex (Д)</v>
      </c>
      <c r="AE193" s="92" t="str">
        <f aca="false">CONCATENATE(IF(AC193="Нет","",CONCATENATE(AC193,";")),IF(AD193="Нет","",AD193))</f>
        <v>М;Cex (Д)</v>
      </c>
      <c r="AF193" s="92" t="s">
        <v>22</v>
      </c>
      <c r="AG193" s="92" t="s">
        <v>999</v>
      </c>
      <c r="AH193" s="99" t="n">
        <f aca="false">102000+(B193-2)/10-2000</f>
        <v>102203</v>
      </c>
      <c r="AI193" s="94" t="n">
        <f aca="false">IF(AC193="Нет","Нет",AH193*10+2)</f>
        <v>1022032</v>
      </c>
      <c r="AJ193" s="92" t="str">
        <f aca="false">IF(AC193="М",CONCATENATE("ГАНК-4СEx (Д) для определения: ",S193),IF(AC193="С",CONCATENATE("ГАНК-4СEx (Х) для определения: ",S193),"Нет"))</f>
        <v>ГАНК-4СEx (Д) для определения: Этанол (этиловый спирт) (Р)</v>
      </c>
      <c r="AK193" s="92" t="s">
        <v>210</v>
      </c>
      <c r="AL193" s="94" t="n">
        <f aca="false">IF(AC193="нет","Нет",1026000+(B193-2)/10-2000)</f>
        <v>1026203</v>
      </c>
      <c r="AM193" s="92" t="str">
        <f aca="false">IF(AC193="М",CONCATENATE("ГАНК-4ФEx (Д) для определения: ",S193),IF(AC193="С",CONCATENATE("ГАНК-4ФEx (Х) для определения: ",S193),"Нет"))</f>
        <v>ГАНК-4ФEx (Д) для определения: Этанол (этиловый спирт) (Р)</v>
      </c>
      <c r="AN193" s="92" t="s">
        <v>22</v>
      </c>
    </row>
    <row r="194" customFormat="false" ht="21" hidden="false" customHeight="false" outlineLevel="0" collapsed="false">
      <c r="A194" s="88" t="s">
        <v>1000</v>
      </c>
      <c r="B194" s="95" t="n">
        <v>22042</v>
      </c>
      <c r="C194" s="90" t="s">
        <v>215</v>
      </c>
      <c r="D194" s="93" t="s">
        <v>180</v>
      </c>
      <c r="E194" s="96" t="s">
        <v>210</v>
      </c>
      <c r="H194" s="97"/>
      <c r="I194" s="97" t="s">
        <v>318</v>
      </c>
      <c r="J194" s="97"/>
      <c r="K194" s="92" t="s">
        <v>209</v>
      </c>
      <c r="L194" s="92" t="s">
        <v>22</v>
      </c>
      <c r="M194" s="92" t="s">
        <v>210</v>
      </c>
      <c r="N194" s="92" t="s">
        <v>210</v>
      </c>
      <c r="O194" s="92" t="s">
        <v>22</v>
      </c>
      <c r="P194" s="92" t="s">
        <v>210</v>
      </c>
      <c r="Q194" s="92" t="s">
        <v>210</v>
      </c>
      <c r="R194" s="92" t="s">
        <v>210</v>
      </c>
      <c r="S194" s="92" t="s">
        <v>1001</v>
      </c>
      <c r="W194" s="98"/>
      <c r="Y194" s="92" t="s">
        <v>1002</v>
      </c>
      <c r="Z194" s="92" t="n">
        <v>5</v>
      </c>
      <c r="AC194" s="92" t="s">
        <v>213</v>
      </c>
      <c r="AD194" s="92" t="str">
        <f aca="false">IF(AC194="НЕТ","Нет",IF(AC194="С","Cex (Х)",IF(AC194="М","Cex (Д)"," ")))</f>
        <v>Cex (Д)</v>
      </c>
      <c r="AE194" s="92" t="str">
        <f aca="false">CONCATENATE(IF(AC194="Нет","",CONCATENATE(AC194,";")),IF(AD194="Нет","",AD194))</f>
        <v>М;Cex (Д)</v>
      </c>
      <c r="AF194" s="92" t="s">
        <v>22</v>
      </c>
      <c r="AG194" s="92" t="s">
        <v>1003</v>
      </c>
      <c r="AH194" s="99" t="n">
        <f aca="false">102000+(B194-2)/10-2000</f>
        <v>102204</v>
      </c>
      <c r="AI194" s="94" t="n">
        <f aca="false">IF(AC194="Нет","Нет",AH194*10+2)</f>
        <v>1022042</v>
      </c>
      <c r="AJ194" s="92" t="str">
        <f aca="false">IF(AC194="М",CONCATENATE("ГАНК-4СEx (Д) для определения: ",S194),IF(AC194="С",CONCATENATE("ГАНК-4СEx (Х) для определения: ",S194),"Нет"))</f>
        <v>ГАНК-4СEx (Д) для определения: Этиленгликоль (Р)</v>
      </c>
      <c r="AK194" s="92" t="s">
        <v>210</v>
      </c>
      <c r="AL194" s="94" t="n">
        <f aca="false">IF(AC194="нет","Нет",1026000+(B194-2)/10-2000)</f>
        <v>1026204</v>
      </c>
      <c r="AM194" s="92" t="str">
        <f aca="false">IF(AC194="М",CONCATENATE("ГАНК-4ФEx (Д) для определения: ",S194),IF(AC194="С",CONCATENATE("ГАНК-4ФEx (Х) для определения: ",S194),"Нет"))</f>
        <v>ГАНК-4ФEx (Д) для определения: Этиленгликоль (Р)</v>
      </c>
      <c r="AN194" s="92" t="s">
        <v>22</v>
      </c>
    </row>
    <row r="195" customFormat="false" ht="21" hidden="false" customHeight="false" outlineLevel="0" collapsed="false">
      <c r="A195" s="88" t="s">
        <v>1004</v>
      </c>
      <c r="B195" s="95" t="n">
        <v>22052</v>
      </c>
      <c r="C195" s="90" t="s">
        <v>215</v>
      </c>
      <c r="D195" s="93" t="s">
        <v>180</v>
      </c>
      <c r="E195" s="96" t="s">
        <v>208</v>
      </c>
      <c r="H195" s="97"/>
      <c r="I195" s="97" t="s">
        <v>224</v>
      </c>
      <c r="J195" s="97"/>
      <c r="K195" s="92" t="s">
        <v>209</v>
      </c>
      <c r="L195" s="92" t="s">
        <v>22</v>
      </c>
      <c r="M195" s="92" t="s">
        <v>208</v>
      </c>
      <c r="N195" s="92" t="s">
        <v>208</v>
      </c>
      <c r="O195" s="92" t="s">
        <v>22</v>
      </c>
      <c r="P195" s="92" t="s">
        <v>208</v>
      </c>
      <c r="Q195" s="92" t="s">
        <v>208</v>
      </c>
      <c r="R195" s="92" t="s">
        <v>210</v>
      </c>
      <c r="S195" s="92" t="s">
        <v>1005</v>
      </c>
      <c r="W195" s="98"/>
      <c r="Y195" s="92" t="s">
        <v>1006</v>
      </c>
      <c r="Z195" s="92" t="n">
        <v>5</v>
      </c>
      <c r="AB195" s="92" t="s">
        <v>20</v>
      </c>
      <c r="AC195" s="92" t="s">
        <v>213</v>
      </c>
      <c r="AD195" s="92" t="str">
        <f aca="false">IF(AC195="НЕТ","Нет",IF(AC195="С","Cex (Х)",IF(AC195="М","Cex (Д)"," ")))</f>
        <v>Cex (Д)</v>
      </c>
      <c r="AE195" s="92" t="str">
        <f aca="false">CONCATENATE(IF(AC195="Нет","",CONCATENATE(AC195,";")),IF(AD195="Нет","",AD195))</f>
        <v>М;Cex (Д)</v>
      </c>
      <c r="AF195" s="92" t="s">
        <v>22</v>
      </c>
      <c r="AG195" s="92" t="s">
        <v>1007</v>
      </c>
      <c r="AH195" s="99" t="n">
        <f aca="false">102000+(B195-2)/10-2000</f>
        <v>102205</v>
      </c>
      <c r="AI195" s="94" t="n">
        <f aca="false">IF(AC195="Нет","Нет",AH195*10+2)</f>
        <v>1022052</v>
      </c>
      <c r="AJ195" s="92" t="str">
        <f aca="false">IF(AC195="М",CONCATENATE("ГАНК-4СEx (Д) для определения: ",S195),IF(AC195="С",CONCATENATE("ГАНК-4СEx (Х) для определения: ",S195),"Нет"))</f>
        <v>ГАНК-4СEx (Д) для определения: Кислота уксусная (Р)</v>
      </c>
      <c r="AK195" s="92" t="s">
        <v>210</v>
      </c>
      <c r="AL195" s="94" t="n">
        <f aca="false">IF(AC195="нет","Нет",1026000+(B195-2)/10-2000)</f>
        <v>1026205</v>
      </c>
      <c r="AM195" s="92" t="str">
        <f aca="false">IF(AC195="М",CONCATENATE("ГАНК-4ФEx (Д) для определения: ",S195),IF(AC195="С",CONCATENATE("ГАНК-4ФEx (Х) для определения: ",S195),"Нет"))</f>
        <v>ГАНК-4ФEx (Д) для определения: Кислота уксусная (Р)</v>
      </c>
      <c r="AN195" s="92" t="s">
        <v>20</v>
      </c>
    </row>
    <row r="196" customFormat="false" ht="21" hidden="false" customHeight="false" outlineLevel="0" collapsed="false">
      <c r="A196" s="88" t="s">
        <v>1008</v>
      </c>
      <c r="B196" s="95" t="n">
        <v>22062</v>
      </c>
      <c r="C196" s="90" t="s">
        <v>259</v>
      </c>
      <c r="D196" s="93" t="s">
        <v>180</v>
      </c>
      <c r="E196" s="96" t="s">
        <v>210</v>
      </c>
      <c r="H196" s="97"/>
      <c r="I196" s="93" t="s">
        <v>268</v>
      </c>
      <c r="J196" s="97"/>
      <c r="K196" s="92" t="s">
        <v>209</v>
      </c>
      <c r="L196" s="92" t="s">
        <v>22</v>
      </c>
      <c r="M196" s="92" t="s">
        <v>210</v>
      </c>
      <c r="N196" s="92" t="s">
        <v>210</v>
      </c>
      <c r="O196" s="92" t="s">
        <v>22</v>
      </c>
      <c r="P196" s="92" t="s">
        <v>210</v>
      </c>
      <c r="Q196" s="92" t="s">
        <v>210</v>
      </c>
      <c r="R196" s="92" t="s">
        <v>210</v>
      </c>
      <c r="S196" s="92" t="s">
        <v>1009</v>
      </c>
      <c r="W196" s="98"/>
      <c r="Y196" s="92" t="s">
        <v>1010</v>
      </c>
      <c r="Z196" s="92" t="n">
        <v>50</v>
      </c>
      <c r="AC196" s="92" t="s">
        <v>213</v>
      </c>
      <c r="AD196" s="92" t="str">
        <f aca="false">IF(AC196="НЕТ","Нет",IF(AC196="С","Cex (Х)",IF(AC196="М","Cex (Д)"," ")))</f>
        <v>Cex (Д)</v>
      </c>
      <c r="AE196" s="92" t="str">
        <f aca="false">CONCATENATE(IF(AC196="Нет","",CONCATENATE(AC196,";")),IF(AD196="Нет","",AD196))</f>
        <v>М;Cex (Д)</v>
      </c>
      <c r="AF196" s="92" t="s">
        <v>22</v>
      </c>
      <c r="AG196" s="92" t="s">
        <v>1011</v>
      </c>
      <c r="AH196" s="99" t="n">
        <f aca="false">102000+(B196-2)/10-2000</f>
        <v>102206</v>
      </c>
      <c r="AI196" s="94" t="n">
        <f aca="false">IF(AC196="Нет","Нет",AH196*10+2)</f>
        <v>1022062</v>
      </c>
      <c r="AJ196" s="92" t="str">
        <f aca="false">IF(AC196="М",CONCATENATE("ГАНК-4СEx (Д) для определения: ",S196),IF(AC196="С",CONCATENATE("ГАНК-4СEx (Х) для определения: ",S196),"Нет"))</f>
        <v>ГАНК-4СEx (Д) для определения: Этилен (Р)</v>
      </c>
      <c r="AK196" s="92" t="s">
        <v>210</v>
      </c>
      <c r="AL196" s="94" t="n">
        <f aca="false">IF(AC196="нет","Нет",1026000+(B196-2)/10-2000)</f>
        <v>1026206</v>
      </c>
      <c r="AM196" s="92" t="str">
        <f aca="false">IF(AC196="М",CONCATENATE("ГАНК-4ФEx (Д) для определения: ",S196),IF(AC196="С",CONCATENATE("ГАНК-4ФEx (Х) для определения: ",S196),"Нет"))</f>
        <v>ГАНК-4ФEx (Д) для определения: Этилен (Р)</v>
      </c>
      <c r="AN196" s="92" t="s">
        <v>22</v>
      </c>
    </row>
    <row r="197" customFormat="false" ht="21" hidden="false" customHeight="false" outlineLevel="0" collapsed="false">
      <c r="A197" s="88" t="s">
        <v>1012</v>
      </c>
      <c r="B197" s="95" t="n">
        <v>22072</v>
      </c>
      <c r="C197" s="90" t="s">
        <v>254</v>
      </c>
      <c r="D197" s="93" t="s">
        <v>180</v>
      </c>
      <c r="E197" s="96" t="s">
        <v>210</v>
      </c>
      <c r="H197" s="97"/>
      <c r="I197" s="97"/>
      <c r="J197" s="97"/>
      <c r="K197" s="92" t="s">
        <v>209</v>
      </c>
      <c r="L197" s="92" t="s">
        <v>22</v>
      </c>
      <c r="M197" s="92" t="s">
        <v>210</v>
      </c>
      <c r="N197" s="92" t="s">
        <v>210</v>
      </c>
      <c r="O197" s="92" t="s">
        <v>22</v>
      </c>
      <c r="P197" s="92" t="s">
        <v>210</v>
      </c>
      <c r="Q197" s="92" t="s">
        <v>210</v>
      </c>
      <c r="R197" s="92" t="s">
        <v>210</v>
      </c>
      <c r="S197" s="92" t="s">
        <v>1013</v>
      </c>
      <c r="W197" s="98"/>
      <c r="Y197" s="92" t="s">
        <v>520</v>
      </c>
      <c r="Z197" s="92" t="n">
        <v>10</v>
      </c>
      <c r="AB197" s="92" t="s">
        <v>243</v>
      </c>
      <c r="AC197" s="92" t="s">
        <v>213</v>
      </c>
      <c r="AD197" s="92" t="str">
        <f aca="false">IF(AC197="НЕТ","Нет",IF(AC197="С","Cex (Х)",IF(AC197="М","Cex (Д)"," ")))</f>
        <v>Cex (Д)</v>
      </c>
      <c r="AE197" s="92" t="str">
        <f aca="false">CONCATENATE(IF(AC197="Нет","",CONCATENATE(AC197,";")),IF(AD197="Нет","",AD197))</f>
        <v>М;Cex (Д)</v>
      </c>
      <c r="AF197" s="92" t="s">
        <v>22</v>
      </c>
      <c r="AG197" s="92" t="s">
        <v>1014</v>
      </c>
      <c r="AH197" s="99" t="n">
        <f aca="false">102000+(B197-2)/10-2000</f>
        <v>102207</v>
      </c>
      <c r="AI197" s="94" t="n">
        <f aca="false">IF(AC197="Нет","Нет",AH197*10+2)</f>
        <v>1022072</v>
      </c>
      <c r="AJ197" s="92" t="str">
        <f aca="false">IF(AC197="М",CONCATENATE("ГАНК-4СEx (Д) для определения: ",S197),IF(AC197="С",CONCATENATE("ГАНК-4СEx (Х) для определения: ",S197),"Нет"))</f>
        <v>ГАНК-4СEx (Д) для определения: Винилацетат (этенилацетат, уксусной кислоты виниловый эфир) (Р)</v>
      </c>
      <c r="AK197" s="92" t="s">
        <v>210</v>
      </c>
      <c r="AL197" s="94" t="n">
        <f aca="false">IF(AC197="нет","Нет",1026000+(B197-2)/10-2000)</f>
        <v>1026207</v>
      </c>
      <c r="AM197" s="92" t="str">
        <f aca="false">IF(AC197="М",CONCATENATE("ГАНК-4ФEx (Д) для определения: ",S197),IF(AC197="С",CONCATENATE("ГАНК-4ФEx (Х) для определения: ",S197),"Нет"))</f>
        <v>ГАНК-4ФEx (Д) для определения: Винилацетат (этенилацетат, уксусной кислоты виниловый эфир) (Р)</v>
      </c>
      <c r="AN197" s="92" t="s">
        <v>22</v>
      </c>
    </row>
    <row r="198" customFormat="false" ht="21" hidden="false" customHeight="false" outlineLevel="0" collapsed="false">
      <c r="A198" s="88" t="s">
        <v>1015</v>
      </c>
      <c r="B198" s="95" t="n">
        <v>22082</v>
      </c>
      <c r="C198" s="90" t="s">
        <v>254</v>
      </c>
      <c r="D198" s="93" t="s">
        <v>180</v>
      </c>
      <c r="E198" s="96" t="s">
        <v>210</v>
      </c>
      <c r="H198" s="97"/>
      <c r="I198" s="97"/>
      <c r="J198" s="97"/>
      <c r="K198" s="92" t="s">
        <v>209</v>
      </c>
      <c r="L198" s="92" t="s">
        <v>22</v>
      </c>
      <c r="M198" s="92" t="s">
        <v>210</v>
      </c>
      <c r="N198" s="92" t="s">
        <v>210</v>
      </c>
      <c r="O198" s="92" t="s">
        <v>22</v>
      </c>
      <c r="P198" s="92" t="s">
        <v>210</v>
      </c>
      <c r="Q198" s="92" t="s">
        <v>210</v>
      </c>
      <c r="R198" s="92" t="s">
        <v>210</v>
      </c>
      <c r="S198" s="92" t="s">
        <v>1016</v>
      </c>
      <c r="W198" s="98"/>
      <c r="Y198" s="92" t="s">
        <v>1017</v>
      </c>
      <c r="Z198" s="92" t="n">
        <v>10</v>
      </c>
      <c r="AB198" s="92" t="s">
        <v>20</v>
      </c>
      <c r="AC198" s="92" t="s">
        <v>213</v>
      </c>
      <c r="AD198" s="92" t="str">
        <f aca="false">IF(AC198="НЕТ","Нет",IF(AC198="С","Cex (Х)",IF(AC198="М","Cex (Д)"," ")))</f>
        <v>Cex (Д)</v>
      </c>
      <c r="AE198" s="92" t="str">
        <f aca="false">CONCATENATE(IF(AC198="Нет","",CONCATENATE(AC198,";")),IF(AD198="Нет","",AD198))</f>
        <v>М;Cex (Д)</v>
      </c>
      <c r="AF198" s="92" t="s">
        <v>22</v>
      </c>
      <c r="AG198" s="92" t="s">
        <v>1018</v>
      </c>
      <c r="AH198" s="99" t="n">
        <f aca="false">102000+(B198-2)/10-2000</f>
        <v>102208</v>
      </c>
      <c r="AI198" s="94" t="n">
        <f aca="false">IF(AC198="Нет","Нет",AH198*10+2)</f>
        <v>1022082</v>
      </c>
      <c r="AJ198" s="92" t="str">
        <f aca="false">IF(AC198="М",CONCATENATE("ГАНК-4СEx (Д) для определения: ",S198),IF(AC198="С",CONCATENATE("ГАНК-4СEx (Х) для определения: ",S198),"Нет"))</f>
        <v>ГАНК-4СEx (Д) для определения: Этенилбензол (стирол) (Р)</v>
      </c>
      <c r="AK198" s="92" t="s">
        <v>210</v>
      </c>
      <c r="AL198" s="94" t="n">
        <f aca="false">IF(AC198="нет","Нет",1026000+(B198-2)/10-2000)</f>
        <v>1026208</v>
      </c>
      <c r="AM198" s="92" t="str">
        <f aca="false">IF(AC198="М",CONCATENATE("ГАНК-4ФEx (Д) для определения: ",S198),IF(AC198="С",CONCATENATE("ГАНК-4ФEx (Х) для определения: ",S198),"Нет"))</f>
        <v>ГАНК-4ФEx (Д) для определения: Этенилбензол (стирол) (Р)</v>
      </c>
      <c r="AN198" s="92" t="s">
        <v>22</v>
      </c>
    </row>
    <row r="199" customFormat="false" ht="21" hidden="false" customHeight="false" outlineLevel="0" collapsed="false">
      <c r="A199" s="88" t="s">
        <v>1019</v>
      </c>
      <c r="B199" s="95" t="n">
        <v>22092</v>
      </c>
      <c r="C199" s="90" t="s">
        <v>254</v>
      </c>
      <c r="D199" s="93" t="s">
        <v>180</v>
      </c>
      <c r="E199" s="96" t="s">
        <v>208</v>
      </c>
      <c r="H199" s="97"/>
      <c r="I199" s="97" t="s">
        <v>224</v>
      </c>
      <c r="J199" s="97"/>
      <c r="K199" s="92" t="s">
        <v>209</v>
      </c>
      <c r="L199" s="92" t="s">
        <v>22</v>
      </c>
      <c r="M199" s="92" t="s">
        <v>208</v>
      </c>
      <c r="N199" s="92" t="s">
        <v>208</v>
      </c>
      <c r="O199" s="92" t="s">
        <v>22</v>
      </c>
      <c r="P199" s="92" t="s">
        <v>208</v>
      </c>
      <c r="Q199" s="92" t="s">
        <v>208</v>
      </c>
      <c r="R199" s="92" t="s">
        <v>210</v>
      </c>
      <c r="S199" s="92" t="s">
        <v>1020</v>
      </c>
      <c r="W199" s="98"/>
      <c r="Y199" s="92" t="s">
        <v>414</v>
      </c>
      <c r="Z199" s="92" t="n">
        <v>10</v>
      </c>
      <c r="AC199" s="92" t="s">
        <v>213</v>
      </c>
      <c r="AD199" s="92" t="str">
        <f aca="false">IF(AC199="НЕТ","Нет",IF(AC199="С","Cex (Х)",IF(AC199="М","Cex (Д)"," ")))</f>
        <v>Cex (Д)</v>
      </c>
      <c r="AE199" s="92" t="str">
        <f aca="false">CONCATENATE(IF(AC199="Нет","",CONCATENATE(AC199,";")),IF(AD199="Нет","",AD199))</f>
        <v>М;Cex (Д)</v>
      </c>
      <c r="AF199" s="92" t="s">
        <v>22</v>
      </c>
      <c r="AG199" s="92" t="s">
        <v>1021</v>
      </c>
      <c r="AH199" s="99" t="n">
        <f aca="false">102000+(B199-2)/10-2000</f>
        <v>102209</v>
      </c>
      <c r="AI199" s="94" t="n">
        <f aca="false">IF(AC199="Нет","Нет",AH199*10+2)</f>
        <v>1022092</v>
      </c>
      <c r="AJ199" s="92" t="str">
        <f aca="false">IF(AC199="М",CONCATENATE("ГАНК-4СEx (Д) для определения: ",S199),IF(AC199="С",CONCATENATE("ГАНК-4СEx (Х) для определения: ",S199),"Нет"))</f>
        <v>ГАНК-4СEx (Д) для определения: Этиламин (Р)</v>
      </c>
      <c r="AK199" s="92" t="s">
        <v>210</v>
      </c>
      <c r="AL199" s="94" t="n">
        <f aca="false">IF(AC199="нет","Нет",1026000+(B199-2)/10-2000)</f>
        <v>1026209</v>
      </c>
      <c r="AM199" s="92" t="str">
        <f aca="false">IF(AC199="М",CONCATENATE("ГАНК-4ФEx (Д) для определения: ",S199),IF(AC199="С",CONCATENATE("ГАНК-4ФEx (Х) для определения: ",S199),"Нет"))</f>
        <v>ГАНК-4ФEx (Д) для определения: Этиламин (Р)</v>
      </c>
      <c r="AN199" s="92" t="s">
        <v>22</v>
      </c>
    </row>
    <row r="200" customFormat="false" ht="21" hidden="false" customHeight="false" outlineLevel="0" collapsed="false">
      <c r="A200" s="88" t="s">
        <v>1022</v>
      </c>
      <c r="B200" s="95" t="n">
        <v>22102</v>
      </c>
      <c r="C200" s="90" t="s">
        <v>259</v>
      </c>
      <c r="D200" s="93" t="s">
        <v>180</v>
      </c>
      <c r="E200" s="96" t="s">
        <v>210</v>
      </c>
      <c r="H200" s="97"/>
      <c r="I200" s="93" t="s">
        <v>268</v>
      </c>
      <c r="J200" s="97"/>
      <c r="K200" s="92" t="s">
        <v>209</v>
      </c>
      <c r="L200" s="92" t="s">
        <v>22</v>
      </c>
      <c r="M200" s="92" t="s">
        <v>210</v>
      </c>
      <c r="N200" s="92" t="s">
        <v>210</v>
      </c>
      <c r="O200" s="92" t="s">
        <v>22</v>
      </c>
      <c r="P200" s="92" t="s">
        <v>210</v>
      </c>
      <c r="Q200" s="92" t="s">
        <v>210</v>
      </c>
      <c r="R200" s="92" t="s">
        <v>210</v>
      </c>
      <c r="S200" s="92" t="s">
        <v>1023</v>
      </c>
      <c r="W200" s="98"/>
      <c r="Y200" s="92" t="s">
        <v>1024</v>
      </c>
      <c r="Z200" s="92" t="n">
        <v>50</v>
      </c>
      <c r="AC200" s="92" t="s">
        <v>213</v>
      </c>
      <c r="AD200" s="92" t="str">
        <f aca="false">IF(AC200="НЕТ","Нет",IF(AC200="С","Cex (Х)",IF(AC200="М","Cex (Д)"," ")))</f>
        <v>Cex (Д)</v>
      </c>
      <c r="AE200" s="92" t="str">
        <f aca="false">CONCATENATE(IF(AC200="Нет","",CONCATENATE(AC200,";")),IF(AD200="Нет","",AD200))</f>
        <v>М;Cex (Д)</v>
      </c>
      <c r="AF200" s="92" t="s">
        <v>22</v>
      </c>
      <c r="AG200" s="92" t="s">
        <v>1025</v>
      </c>
      <c r="AH200" s="99" t="n">
        <f aca="false">102000+(B200-2)/10-2000</f>
        <v>102210</v>
      </c>
      <c r="AI200" s="94" t="n">
        <f aca="false">IF(AC200="Нет","Нет",AH200*10+2)</f>
        <v>1022102</v>
      </c>
      <c r="AJ200" s="92" t="str">
        <f aca="false">IF(AC200="М",CONCATENATE("ГАНК-4СEx (Д) для определения: ",S200),IF(AC200="С",CONCATENATE("ГАНК-4СEx (Х) для определения: ",S200),"Нет"))</f>
        <v>ГАНК-4СEx (Д) для определения: Этилацетат (Р)</v>
      </c>
      <c r="AK200" s="92" t="s">
        <v>210</v>
      </c>
      <c r="AL200" s="94" t="n">
        <f aca="false">IF(AC200="нет","Нет",1026000+(B200-2)/10-2000)</f>
        <v>1026210</v>
      </c>
      <c r="AM200" s="92" t="str">
        <f aca="false">IF(AC200="М",CONCATENATE("ГАНК-4ФEx (Д) для определения: ",S200),IF(AC200="С",CONCATENATE("ГАНК-4ФEx (Х) для определения: ",S200),"Нет"))</f>
        <v>ГАНК-4ФEx (Д) для определения: Этилацетат (Р)</v>
      </c>
      <c r="AN200" s="92" t="s">
        <v>22</v>
      </c>
    </row>
    <row r="201" customFormat="false" ht="21" hidden="false" customHeight="false" outlineLevel="0" collapsed="false">
      <c r="A201" s="88" t="s">
        <v>1026</v>
      </c>
      <c r="B201" s="95" t="n">
        <v>22112</v>
      </c>
      <c r="C201" s="90" t="s">
        <v>259</v>
      </c>
      <c r="D201" s="93" t="s">
        <v>180</v>
      </c>
      <c r="E201" s="96" t="s">
        <v>210</v>
      </c>
      <c r="H201" s="97"/>
      <c r="I201" s="93" t="s">
        <v>268</v>
      </c>
      <c r="J201" s="97"/>
      <c r="K201" s="92" t="s">
        <v>209</v>
      </c>
      <c r="L201" s="92" t="s">
        <v>22</v>
      </c>
      <c r="M201" s="92" t="s">
        <v>210</v>
      </c>
      <c r="N201" s="92" t="s">
        <v>210</v>
      </c>
      <c r="O201" s="92" t="s">
        <v>22</v>
      </c>
      <c r="P201" s="92" t="s">
        <v>210</v>
      </c>
      <c r="Q201" s="92" t="s">
        <v>210</v>
      </c>
      <c r="R201" s="92" t="s">
        <v>210</v>
      </c>
      <c r="S201" s="92" t="s">
        <v>1027</v>
      </c>
      <c r="W201" s="98"/>
      <c r="Y201" s="92" t="s">
        <v>1028</v>
      </c>
      <c r="Z201" s="92" t="n">
        <v>50</v>
      </c>
      <c r="AC201" s="92" t="s">
        <v>213</v>
      </c>
      <c r="AD201" s="92" t="str">
        <f aca="false">IF(AC201="НЕТ","Нет",IF(AC201="С","Cex (Х)",IF(AC201="М","Cex (Д)"," ")))</f>
        <v>Cex (Д)</v>
      </c>
      <c r="AE201" s="92" t="str">
        <f aca="false">CONCATENATE(IF(AC201="Нет","",CONCATENATE(AC201,";")),IF(AD201="Нет","",AD201))</f>
        <v>М;Cex (Д)</v>
      </c>
      <c r="AF201" s="92" t="s">
        <v>22</v>
      </c>
      <c r="AG201" s="92" t="s">
        <v>1029</v>
      </c>
      <c r="AH201" s="99" t="n">
        <f aca="false">102000+(B201-2)/10-2000</f>
        <v>102211</v>
      </c>
      <c r="AI201" s="94" t="n">
        <f aca="false">IF(AC201="Нет","Нет",AH201*10+2)</f>
        <v>1022112</v>
      </c>
      <c r="AJ201" s="92" t="str">
        <f aca="false">IF(AC201="М",CONCATENATE("ГАНК-4СEx (Д) для определения: ",S201),IF(AC201="С",CONCATENATE("ГАНК-4СEx (Х) для определения: ",S201),"Нет"))</f>
        <v>ГАНК-4СEx (Д) для определения: Этилбензол (Р)</v>
      </c>
      <c r="AK201" s="92" t="s">
        <v>210</v>
      </c>
      <c r="AL201" s="94" t="n">
        <f aca="false">IF(AC201="нет","Нет",1026000+(B201-2)/10-2000)</f>
        <v>1026211</v>
      </c>
      <c r="AM201" s="92" t="str">
        <f aca="false">IF(AC201="М",CONCATENATE("ГАНК-4ФEx (Д) для определения: ",S201),IF(AC201="С",CONCATENATE("ГАНК-4ФEx (Х) для определения: ",S201),"Нет"))</f>
        <v>ГАНК-4ФEx (Д) для определения: Этилбензол (Р)</v>
      </c>
      <c r="AN201" s="92" t="s">
        <v>22</v>
      </c>
    </row>
    <row r="202" customFormat="false" ht="21" hidden="false" customHeight="false" outlineLevel="0" collapsed="false">
      <c r="A202" s="88" t="s">
        <v>1030</v>
      </c>
      <c r="B202" s="95" t="n">
        <v>22122</v>
      </c>
      <c r="C202" s="90" t="s">
        <v>254</v>
      </c>
      <c r="D202" s="93" t="s">
        <v>180</v>
      </c>
      <c r="E202" s="96" t="s">
        <v>210</v>
      </c>
      <c r="H202" s="97"/>
      <c r="I202" s="97" t="s">
        <v>318</v>
      </c>
      <c r="J202" s="97"/>
      <c r="K202" s="92" t="s">
        <v>209</v>
      </c>
      <c r="L202" s="92" t="s">
        <v>22</v>
      </c>
      <c r="M202" s="92" t="s">
        <v>210</v>
      </c>
      <c r="N202" s="92" t="s">
        <v>210</v>
      </c>
      <c r="O202" s="92" t="s">
        <v>22</v>
      </c>
      <c r="P202" s="92" t="s">
        <v>210</v>
      </c>
      <c r="Q202" s="92" t="s">
        <v>210</v>
      </c>
      <c r="R202" s="92" t="s">
        <v>210</v>
      </c>
      <c r="S202" s="92" t="s">
        <v>1031</v>
      </c>
      <c r="W202" s="98"/>
      <c r="Y202" s="92" t="s">
        <v>1002</v>
      </c>
      <c r="Z202" s="92" t="n">
        <v>10</v>
      </c>
      <c r="AC202" s="92" t="s">
        <v>213</v>
      </c>
      <c r="AD202" s="92" t="str">
        <f aca="false">IF(AC202="НЕТ","Нет",IF(AC202="С","Cex (Х)",IF(AC202="М","Cex (Д)"," ")))</f>
        <v>Cex (Д)</v>
      </c>
      <c r="AE202" s="92" t="str">
        <f aca="false">CONCATENATE(IF(AC202="Нет","",CONCATENATE(AC202,";")),IF(AD202="Нет","",AD202))</f>
        <v>М;Cex (Д)</v>
      </c>
      <c r="AF202" s="92" t="s">
        <v>22</v>
      </c>
      <c r="AG202" s="92" t="s">
        <v>1032</v>
      </c>
      <c r="AH202" s="99" t="n">
        <f aca="false">102000+(B202-2)/10-2000</f>
        <v>102212</v>
      </c>
      <c r="AI202" s="94" t="n">
        <f aca="false">IF(AC202="Нет","Нет",AH202*10+2)</f>
        <v>1022122</v>
      </c>
      <c r="AJ202" s="92" t="str">
        <f aca="false">IF(AC202="М",CONCATENATE("ГАНК-4СEx (Д) для определения: ",S202),IF(AC202="С",CONCATENATE("ГАНК-4СEx (Х) для определения: ",S202),"Нет"))</f>
        <v>ГАНК-4СEx (Д) для определения: Спирт изооктиловый (Р)</v>
      </c>
      <c r="AK202" s="92" t="s">
        <v>210</v>
      </c>
      <c r="AL202" s="94" t="n">
        <f aca="false">IF(AC202="нет","Нет",1026000+(B202-2)/10-2000)</f>
        <v>1026212</v>
      </c>
      <c r="AM202" s="92" t="str">
        <f aca="false">IF(AC202="М",CONCATENATE("ГАНК-4ФEx (Д) для определения: ",S202),IF(AC202="С",CONCATENATE("ГАНК-4ФEx (Х) для определения: ",S202),"Нет"))</f>
        <v>ГАНК-4ФEx (Д) для определения: Спирт изооктиловый (Р)</v>
      </c>
      <c r="AN202" s="92" t="s">
        <v>22</v>
      </c>
    </row>
    <row r="203" customFormat="false" ht="21" hidden="false" customHeight="false" outlineLevel="0" collapsed="false">
      <c r="A203" s="88" t="s">
        <v>1033</v>
      </c>
      <c r="B203" s="95" t="n">
        <v>22132</v>
      </c>
      <c r="C203" s="90" t="s">
        <v>308</v>
      </c>
      <c r="D203" s="93" t="s">
        <v>180</v>
      </c>
      <c r="E203" s="96" t="s">
        <v>210</v>
      </c>
      <c r="H203" s="97"/>
      <c r="I203" s="97" t="s">
        <v>263</v>
      </c>
      <c r="J203" s="97"/>
      <c r="K203" s="92" t="s">
        <v>209</v>
      </c>
      <c r="L203" s="92" t="s">
        <v>22</v>
      </c>
      <c r="M203" s="92" t="s">
        <v>210</v>
      </c>
      <c r="N203" s="92" t="s">
        <v>210</v>
      </c>
      <c r="O203" s="92" t="s">
        <v>22</v>
      </c>
      <c r="P203" s="92" t="s">
        <v>210</v>
      </c>
      <c r="Q203" s="92" t="s">
        <v>210</v>
      </c>
      <c r="R203" s="92" t="s">
        <v>210</v>
      </c>
      <c r="S203" s="92" t="s">
        <v>1034</v>
      </c>
      <c r="W203" s="98"/>
      <c r="Y203" s="92" t="s">
        <v>328</v>
      </c>
      <c r="Z203" s="92" t="n">
        <v>300</v>
      </c>
      <c r="AC203" s="92" t="s">
        <v>213</v>
      </c>
      <c r="AD203" s="92" t="str">
        <f aca="false">IF(AC203="НЕТ","Нет",IF(AC203="С","Cex (Х)",IF(AC203="М","Cex (Д)"," ")))</f>
        <v>Cex (Д)</v>
      </c>
      <c r="AE203" s="92" t="str">
        <f aca="false">CONCATENATE(IF(AC203="Нет","",CONCATENATE(AC203,";")),IF(AD203="Нет","",AD203))</f>
        <v>М;Cex (Д)</v>
      </c>
      <c r="AF203" s="92" t="s">
        <v>22</v>
      </c>
      <c r="AG203" s="92" t="s">
        <v>1035</v>
      </c>
      <c r="AH203" s="99" t="n">
        <f aca="false">102000+(B203-2)/10-2000</f>
        <v>102213</v>
      </c>
      <c r="AI203" s="94" t="n">
        <f aca="false">IF(AC203="Нет","Нет",AH203*10+2)</f>
        <v>1022132</v>
      </c>
      <c r="AJ203" s="92" t="str">
        <f aca="false">IF(AC203="М",CONCATENATE("ГАНК-4СEx (Д) для определения: ",S203),IF(AC203="С",CONCATENATE("ГАНК-4СEx (Х) для определения: ",S203),"Нет"))</f>
        <v>ГАНК-4СEx (Д) для определения: Диэтиловый эфир (Р)</v>
      </c>
      <c r="AK203" s="92" t="s">
        <v>210</v>
      </c>
      <c r="AL203" s="94" t="n">
        <f aca="false">IF(AC203="нет","Нет",1026000+(B203-2)/10-2000)</f>
        <v>1026213</v>
      </c>
      <c r="AM203" s="92" t="str">
        <f aca="false">IF(AC203="М",CONCATENATE("ГАНК-4ФEx (Д) для определения: ",S203),IF(AC203="С",CONCATENATE("ГАНК-4ФEx (Х) для определения: ",S203),"Нет"))</f>
        <v>ГАНК-4ФEx (Д) для определения: Диэтиловый эфир (Р)</v>
      </c>
      <c r="AN203" s="92" t="s">
        <v>22</v>
      </c>
    </row>
    <row r="204" customFormat="false" ht="21" hidden="false" customHeight="false" outlineLevel="0" collapsed="false">
      <c r="A204" s="88" t="s">
        <v>1036</v>
      </c>
      <c r="B204" s="95" t="n">
        <v>22142</v>
      </c>
      <c r="C204" s="90" t="s">
        <v>229</v>
      </c>
      <c r="D204" s="93" t="s">
        <v>180</v>
      </c>
      <c r="E204" s="96" t="s">
        <v>208</v>
      </c>
      <c r="H204" s="97"/>
      <c r="I204" s="97"/>
      <c r="J204" s="97"/>
      <c r="K204" s="92" t="s">
        <v>209</v>
      </c>
      <c r="L204" s="92" t="s">
        <v>22</v>
      </c>
      <c r="M204" s="92" t="s">
        <v>208</v>
      </c>
      <c r="N204" s="92" t="s">
        <v>208</v>
      </c>
      <c r="O204" s="92" t="s">
        <v>22</v>
      </c>
      <c r="P204" s="92" t="s">
        <v>208</v>
      </c>
      <c r="Q204" s="92" t="s">
        <v>208</v>
      </c>
      <c r="R204" s="92" t="s">
        <v>210</v>
      </c>
      <c r="S204" s="92" t="s">
        <v>1037</v>
      </c>
      <c r="W204" s="98"/>
      <c r="Y204" s="92" t="s">
        <v>1038</v>
      </c>
      <c r="Z204" s="92" t="n">
        <v>1</v>
      </c>
      <c r="AB204" s="92" t="s">
        <v>243</v>
      </c>
      <c r="AC204" s="92" t="s">
        <v>213</v>
      </c>
      <c r="AD204" s="92" t="str">
        <f aca="false">IF(AC204="НЕТ","Нет",IF(AC204="С","Cex (Х)",IF(AC204="М","Cex (Д)"," ")))</f>
        <v>Cex (Д)</v>
      </c>
      <c r="AE204" s="92" t="str">
        <f aca="false">CONCATENATE(IF(AC204="Нет","",CONCATENATE(AC204,";")),IF(AD204="Нет","",AD204))</f>
        <v>М;Cex (Д)</v>
      </c>
      <c r="AF204" s="92" t="s">
        <v>22</v>
      </c>
      <c r="AG204" s="92" t="s">
        <v>1039</v>
      </c>
      <c r="AH204" s="99" t="n">
        <f aca="false">102000+(B204-2)/10-2000</f>
        <v>102214</v>
      </c>
      <c r="AI204" s="94" t="n">
        <f aca="false">IF(AC204="Нет","Нет",AH204*10+2)</f>
        <v>1022142</v>
      </c>
      <c r="AJ204" s="92" t="str">
        <f aca="false">IF(AC204="М",CONCATENATE("ГАНК-4СEx (Д) для определения: ",S204),IF(AC204="С",CONCATENATE("ГАНК-4СEx (Х) для определения: ",S204),"Нет"))</f>
        <v>ГАНК-4СEx (Д) для определения: Этантиол (этилмеркаптан) (Р)</v>
      </c>
      <c r="AK204" s="92" t="s">
        <v>210</v>
      </c>
      <c r="AL204" s="94" t="n">
        <f aca="false">IF(AC204="нет","Нет",1026000+(B204-2)/10-2000)</f>
        <v>1026214</v>
      </c>
      <c r="AM204" s="92" t="str">
        <f aca="false">IF(AC204="М",CONCATENATE("ГАНК-4ФEx (Д) для определения: ",S204),IF(AC204="С",CONCATENATE("ГАНК-4ФEx (Х) для определения: ",S204),"Нет"))</f>
        <v>ГАНК-4ФEx (Д) для определения: Этантиол (этилмеркаптан) (Р)</v>
      </c>
      <c r="AN204" s="92" t="s">
        <v>22</v>
      </c>
    </row>
    <row r="205" customFormat="false" ht="21" hidden="false" customHeight="false" outlineLevel="0" collapsed="false">
      <c r="A205" s="88" t="s">
        <v>1040</v>
      </c>
      <c r="B205" s="95" t="n">
        <v>22152</v>
      </c>
      <c r="C205" s="90" t="s">
        <v>254</v>
      </c>
      <c r="D205" s="93" t="s">
        <v>180</v>
      </c>
      <c r="E205" s="96" t="s">
        <v>210</v>
      </c>
      <c r="H205" s="97"/>
      <c r="I205" s="97"/>
      <c r="J205" s="97"/>
      <c r="K205" s="92" t="s">
        <v>209</v>
      </c>
      <c r="L205" s="92" t="s">
        <v>22</v>
      </c>
      <c r="M205" s="92" t="s">
        <v>210</v>
      </c>
      <c r="N205" s="92" t="s">
        <v>210</v>
      </c>
      <c r="O205" s="92" t="s">
        <v>22</v>
      </c>
      <c r="P205" s="92" t="s">
        <v>210</v>
      </c>
      <c r="Q205" s="92" t="s">
        <v>210</v>
      </c>
      <c r="R205" s="92" t="s">
        <v>210</v>
      </c>
      <c r="S205" s="92" t="s">
        <v>1041</v>
      </c>
      <c r="W205" s="98"/>
      <c r="Y205" s="92" t="s">
        <v>1042</v>
      </c>
      <c r="Z205" s="92" t="n">
        <v>10</v>
      </c>
      <c r="AB205" s="92" t="s">
        <v>243</v>
      </c>
      <c r="AC205" s="92" t="s">
        <v>213</v>
      </c>
      <c r="AD205" s="92" t="str">
        <f aca="false">IF(AC205="НЕТ","Нет",IF(AC205="С","Cex (Х)",IF(AC205="М","Cex (Д)"," ")))</f>
        <v>Cex (Д)</v>
      </c>
      <c r="AE205" s="92" t="str">
        <f aca="false">CONCATENATE(IF(AC205="Нет","",CONCATENATE(AC205,";")),IF(AD205="Нет","",AD205))</f>
        <v>М;Cex (Д)</v>
      </c>
      <c r="AF205" s="92" t="s">
        <v>22</v>
      </c>
      <c r="AG205" s="92" t="s">
        <v>1043</v>
      </c>
      <c r="AH205" s="99" t="n">
        <f aca="false">102000+(B205-2)/10-2000</f>
        <v>102215</v>
      </c>
      <c r="AI205" s="94" t="n">
        <f aca="false">IF(AC205="Нет","Нет",AH205*10+2)</f>
        <v>1022152</v>
      </c>
      <c r="AJ205" s="92" t="str">
        <f aca="false">IF(AC205="М",CONCATENATE("ГАНК-4СEx (Д) для определения: ",S205),IF(AC205="С",CONCATENATE("ГАНК-4СEx (Х) для определения: ",S205),"Нет"))</f>
        <v>ГАНК-4СEx (Д) для определения: 2-Этоксиэтанол (этилцеллозольв) (Р)</v>
      </c>
      <c r="AK205" s="92" t="s">
        <v>210</v>
      </c>
      <c r="AL205" s="94" t="n">
        <f aca="false">IF(AC205="нет","Нет",1026000+(B205-2)/10-2000)</f>
        <v>1026215</v>
      </c>
      <c r="AM205" s="92" t="str">
        <f aca="false">IF(AC205="М",CONCATENATE("ГАНК-4ФEx (Д) для определения: ",S205),IF(AC205="С",CONCATENATE("ГАНК-4ФEx (Х) для определения: ",S205),"Нет"))</f>
        <v>ГАНК-4ФEx (Д) для определения: 2-Этоксиэтанол (этилцеллозольв) (Р)</v>
      </c>
      <c r="AN205" s="92" t="s">
        <v>22</v>
      </c>
    </row>
    <row r="206" customFormat="false" ht="21" hidden="false" customHeight="false" outlineLevel="0" collapsed="false">
      <c r="A206" s="88" t="s">
        <v>1044</v>
      </c>
      <c r="B206" s="95" t="n">
        <v>22172</v>
      </c>
      <c r="C206" s="90" t="s">
        <v>1045</v>
      </c>
      <c r="D206" s="93" t="s">
        <v>180</v>
      </c>
      <c r="E206" s="96" t="s">
        <v>754</v>
      </c>
      <c r="H206" s="97"/>
      <c r="I206" s="97"/>
      <c r="J206" s="97" t="s">
        <v>868</v>
      </c>
      <c r="K206" s="92" t="s">
        <v>209</v>
      </c>
      <c r="L206" s="92" t="s">
        <v>22</v>
      </c>
      <c r="M206" s="92" t="s">
        <v>22</v>
      </c>
      <c r="N206" s="92" t="s">
        <v>22</v>
      </c>
      <c r="O206" s="92" t="s">
        <v>22</v>
      </c>
      <c r="P206" s="92" t="s">
        <v>22</v>
      </c>
      <c r="Q206" s="92" t="s">
        <v>22</v>
      </c>
      <c r="R206" s="92" t="s">
        <v>22</v>
      </c>
      <c r="S206" s="92" t="s">
        <v>1046</v>
      </c>
      <c r="W206" s="98"/>
      <c r="Y206" s="92" t="s">
        <v>1047</v>
      </c>
      <c r="Z206" s="92" t="n">
        <v>1000</v>
      </c>
      <c r="AC206" s="92" t="s">
        <v>213</v>
      </c>
      <c r="AD206" s="92" t="str">
        <f aca="false">IF(AC206="НЕТ","Нет",IF(AC206="С","Cex (Х)",IF(AC206="М","Cex (Д)"," ")))</f>
        <v>Cex (Д)</v>
      </c>
      <c r="AE206" s="92" t="str">
        <f aca="false">CONCATENATE(IF(AC206="Нет","",CONCATENATE(AC206,";")),IF(AD206="Нет","",AD206))</f>
        <v>М;Cex (Д)</v>
      </c>
      <c r="AF206" s="92" t="s">
        <v>22</v>
      </c>
      <c r="AG206" s="92" t="s">
        <v>1048</v>
      </c>
      <c r="AH206" s="99" t="n">
        <f aca="false">102000+(B206-2)/10-2000</f>
        <v>102217</v>
      </c>
      <c r="AI206" s="94" t="n">
        <f aca="false">IF(AC206="Нет","Нет",AH206*10+2)</f>
        <v>1022172</v>
      </c>
      <c r="AJ206" s="92" t="str">
        <f aca="false">IF(AC206="М",CONCATENATE("ГАНК-4СEx (Д) для определения: ",S206),IF(AC206="С",CONCATENATE("ГАНК-4СEx (Х) для определения: ",S206),"Нет"))</f>
        <v>ГАНК-4СEx (Д) для определения: Трихлорфторметан (Фреон 11) (Р)</v>
      </c>
      <c r="AK206" s="92" t="s">
        <v>210</v>
      </c>
      <c r="AL206" s="94" t="n">
        <f aca="false">IF(AC206="нет","Нет",1026000+(B206-2)/10-2000)</f>
        <v>1026217</v>
      </c>
      <c r="AM206" s="92" t="str">
        <f aca="false">IF(AC206="М",CONCATENATE("ГАНК-4ФEx (Д) для определения: ",S206),IF(AC206="С",CONCATENATE("ГАНК-4ФEx (Х) для определения: ",S206),"Нет"))</f>
        <v>ГАНК-4ФEx (Д) для определения: Трихлорфторметан (Фреон 11) (Р)</v>
      </c>
      <c r="AN206" s="92" t="s">
        <v>22</v>
      </c>
    </row>
    <row r="207" customFormat="false" ht="21" hidden="false" customHeight="false" outlineLevel="0" collapsed="false">
      <c r="A207" s="88" t="s">
        <v>1049</v>
      </c>
      <c r="B207" s="95" t="n">
        <v>22182</v>
      </c>
      <c r="C207" s="90" t="s">
        <v>867</v>
      </c>
      <c r="D207" s="93" t="s">
        <v>180</v>
      </c>
      <c r="E207" s="96" t="s">
        <v>754</v>
      </c>
      <c r="H207" s="97"/>
      <c r="I207" s="97"/>
      <c r="J207" s="97" t="s">
        <v>868</v>
      </c>
      <c r="K207" s="92" t="s">
        <v>209</v>
      </c>
      <c r="L207" s="92" t="s">
        <v>22</v>
      </c>
      <c r="M207" s="92" t="s">
        <v>22</v>
      </c>
      <c r="N207" s="92" t="s">
        <v>22</v>
      </c>
      <c r="O207" s="92" t="s">
        <v>22</v>
      </c>
      <c r="P207" s="92" t="s">
        <v>22</v>
      </c>
      <c r="Q207" s="92" t="s">
        <v>22</v>
      </c>
      <c r="R207" s="92" t="s">
        <v>22</v>
      </c>
      <c r="S207" s="92" t="s">
        <v>1050</v>
      </c>
      <c r="W207" s="98"/>
      <c r="Y207" s="92" t="s">
        <v>1051</v>
      </c>
      <c r="Z207" s="92" t="n">
        <v>3000</v>
      </c>
      <c r="AC207" s="92" t="s">
        <v>213</v>
      </c>
      <c r="AD207" s="92" t="str">
        <f aca="false">IF(AC207="НЕТ","Нет",IF(AC207="С","Cex (Х)",IF(AC207="М","Cex (Д)"," ")))</f>
        <v>Cex (Д)</v>
      </c>
      <c r="AE207" s="92" t="str">
        <f aca="false">CONCATENATE(IF(AC207="Нет","",CONCATENATE(AC207,";")),IF(AD207="Нет","",AD207))</f>
        <v>М;Cex (Д)</v>
      </c>
      <c r="AF207" s="92" t="s">
        <v>22</v>
      </c>
      <c r="AG207" s="92" t="s">
        <v>1052</v>
      </c>
      <c r="AH207" s="99" t="n">
        <f aca="false">102000+(B207-2)/10-2000</f>
        <v>102218</v>
      </c>
      <c r="AI207" s="94" t="n">
        <f aca="false">IF(AC207="Нет","Нет",AH207*10+2)</f>
        <v>1022182</v>
      </c>
      <c r="AJ207" s="92" t="str">
        <f aca="false">IF(AC207="М",CONCATENATE("ГАНК-4СEx (Д) для определения: ",S207),IF(AC207="С",CONCATENATE("ГАНК-4СEx (Х) для определения: ",S207),"Нет"))</f>
        <v>ГАНК-4СEx (Д) для определения: Дифтордихлорметан (Фреон 12) (Р)</v>
      </c>
      <c r="AK207" s="92" t="s">
        <v>210</v>
      </c>
      <c r="AL207" s="94" t="n">
        <f aca="false">IF(AC207="нет","Нет",1026000+(B207-2)/10-2000)</f>
        <v>1026218</v>
      </c>
      <c r="AM207" s="92" t="str">
        <f aca="false">IF(AC207="М",CONCATENATE("ГАНК-4ФEx (Д) для определения: ",S207),IF(AC207="С",CONCATENATE("ГАНК-4ФEx (Х) для определения: ",S207),"Нет"))</f>
        <v>ГАНК-4ФEx (Д) для определения: Дифтордихлорметан (Фреон 12) (Р)</v>
      </c>
      <c r="AN207" s="92" t="s">
        <v>22</v>
      </c>
    </row>
    <row r="208" customFormat="false" ht="21" hidden="false" customHeight="false" outlineLevel="0" collapsed="false">
      <c r="A208" s="88" t="s">
        <v>1053</v>
      </c>
      <c r="B208" s="95" t="n">
        <v>22202</v>
      </c>
      <c r="C208" s="90" t="s">
        <v>308</v>
      </c>
      <c r="D208" s="93" t="s">
        <v>180</v>
      </c>
      <c r="E208" s="96" t="s">
        <v>210</v>
      </c>
      <c r="H208" s="97"/>
      <c r="I208" s="98" t="s">
        <v>309</v>
      </c>
      <c r="J208" s="97"/>
      <c r="K208" s="92" t="s">
        <v>209</v>
      </c>
      <c r="L208" s="92" t="s">
        <v>22</v>
      </c>
      <c r="M208" s="92" t="s">
        <v>210</v>
      </c>
      <c r="N208" s="92" t="s">
        <v>210</v>
      </c>
      <c r="O208" s="92" t="s">
        <v>22</v>
      </c>
      <c r="P208" s="92" t="s">
        <v>210</v>
      </c>
      <c r="Q208" s="92" t="s">
        <v>210</v>
      </c>
      <c r="R208" s="92" t="s">
        <v>210</v>
      </c>
      <c r="S208" s="92" t="s">
        <v>1054</v>
      </c>
      <c r="W208" s="98"/>
      <c r="Y208" s="92" t="s">
        <v>1055</v>
      </c>
      <c r="Z208" s="92" t="n">
        <v>300</v>
      </c>
      <c r="AC208" s="92" t="s">
        <v>213</v>
      </c>
      <c r="AD208" s="92" t="str">
        <f aca="false">IF(AC208="НЕТ","Нет",IF(AC208="С","Cex (Х)",IF(AC208="М","Cex (Д)"," ")))</f>
        <v>Cex (Д)</v>
      </c>
      <c r="AE208" s="92" t="str">
        <f aca="false">CONCATENATE(IF(AC208="Нет","",CONCATENATE(AC208,";")),IF(AD208="Нет","",AD208))</f>
        <v>М;Cex (Д)</v>
      </c>
      <c r="AF208" s="92" t="s">
        <v>22</v>
      </c>
      <c r="AG208" s="92" t="s">
        <v>1056</v>
      </c>
      <c r="AH208" s="99" t="n">
        <f aca="false">102000+(B208-2)/10-2000</f>
        <v>102220</v>
      </c>
      <c r="AI208" s="94" t="n">
        <f aca="false">IF(AC208="Нет","Нет",AH208*10+2)</f>
        <v>1022202</v>
      </c>
      <c r="AJ208" s="92" t="str">
        <f aca="false">IF(AC208="М",CONCATENATE("ГАНК-4СEx (Д) для определения: ",S208),IF(AC208="С",CONCATENATE("ГАНК-4СEx (Х) для определения: ",S208),"Нет"))</f>
        <v>ГАНК-4СEx (Д) для определения: Изооктан в пересчете на гексан (Р)</v>
      </c>
      <c r="AK208" s="92" t="s">
        <v>210</v>
      </c>
      <c r="AL208" s="94" t="n">
        <f aca="false">IF(AC208="нет","Нет",1026000+(B208-2)/10-2000)</f>
        <v>1026220</v>
      </c>
      <c r="AM208" s="92" t="str">
        <f aca="false">IF(AC208="М",CONCATENATE("ГАНК-4ФEx (Д) для определения: ",S208),IF(AC208="С",CONCATENATE("ГАНК-4ФEx (Х) для определения: ",S208),"Нет"))</f>
        <v>ГАНК-4ФEx (Д) для определения: Изооктан в пересчете на гексан (Р)</v>
      </c>
      <c r="AN208" s="92" t="s">
        <v>22</v>
      </c>
    </row>
    <row r="209" customFormat="false" ht="21" hidden="false" customHeight="false" outlineLevel="0" collapsed="false">
      <c r="A209" s="88" t="s">
        <v>1057</v>
      </c>
      <c r="B209" s="95" t="n">
        <v>22212</v>
      </c>
      <c r="C209" s="90" t="s">
        <v>254</v>
      </c>
      <c r="D209" s="93" t="s">
        <v>180</v>
      </c>
      <c r="E209" s="96" t="s">
        <v>210</v>
      </c>
      <c r="H209" s="97"/>
      <c r="I209" s="97" t="s">
        <v>235</v>
      </c>
      <c r="J209" s="97"/>
      <c r="K209" s="92" t="s">
        <v>209</v>
      </c>
      <c r="L209" s="92" t="s">
        <v>22</v>
      </c>
      <c r="M209" s="92" t="s">
        <v>210</v>
      </c>
      <c r="N209" s="92" t="s">
        <v>210</v>
      </c>
      <c r="O209" s="92" t="s">
        <v>22</v>
      </c>
      <c r="P209" s="92" t="s">
        <v>210</v>
      </c>
      <c r="Q209" s="92" t="s">
        <v>210</v>
      </c>
      <c r="R209" s="92" t="s">
        <v>210</v>
      </c>
      <c r="S209" s="92" t="s">
        <v>1058</v>
      </c>
      <c r="W209" s="98"/>
      <c r="Y209" s="92" t="s">
        <v>1059</v>
      </c>
      <c r="Z209" s="92" t="n">
        <v>10</v>
      </c>
      <c r="AC209" s="92" t="s">
        <v>213</v>
      </c>
      <c r="AD209" s="92" t="str">
        <f aca="false">IF(AC209="НЕТ","Нет",IF(AC209="С","Cex (Х)",IF(AC209="М","Cex (Д)"," ")))</f>
        <v>Cex (Д)</v>
      </c>
      <c r="AE209" s="92" t="str">
        <f aca="false">CONCATENATE(IF(AC209="Нет","",CONCATENATE(AC209,";")),IF(AD209="Нет","",AD209))</f>
        <v>М;Cex (Д)</v>
      </c>
      <c r="AF209" s="92" t="s">
        <v>22</v>
      </c>
      <c r="AG209" s="92" t="s">
        <v>1060</v>
      </c>
      <c r="AH209" s="99" t="n">
        <f aca="false">102000+(B209-2)/10-2000</f>
        <v>102221</v>
      </c>
      <c r="AI209" s="94" t="n">
        <f aca="false">IF(AC209="Нет","Нет",AH209*10+2)</f>
        <v>1022212</v>
      </c>
      <c r="AJ209" s="92" t="str">
        <f aca="false">IF(AC209="М",CONCATENATE("ГАНК-4СEx (Д) для определения: ",S209),IF(AC209="С",CONCATENATE("ГАНК-4СEx (Х) для определения: ",S209),"Нет"))</f>
        <v>ГАНК-4СEx (Д) для определения: Карбамид (мочевина) (Р)</v>
      </c>
      <c r="AK209" s="92" t="s">
        <v>210</v>
      </c>
      <c r="AL209" s="94" t="n">
        <f aca="false">IF(AC209="нет","Нет",1026000+(B209-2)/10-2000)</f>
        <v>1026221</v>
      </c>
      <c r="AM209" s="92" t="str">
        <f aca="false">IF(AC209="М",CONCATENATE("ГАНК-4ФEx (Д) для определения: ",S209),IF(AC209="С",CONCATENATE("ГАНК-4ФEx (Х) для определения: ",S209),"Нет"))</f>
        <v>ГАНК-4ФEx (Д) для определения: Карбамид (мочевина) (Р)</v>
      </c>
      <c r="AN209" s="92" t="s">
        <v>22</v>
      </c>
    </row>
    <row r="210" customFormat="false" ht="21" hidden="false" customHeight="false" outlineLevel="0" collapsed="false">
      <c r="A210" s="88" t="s">
        <v>1061</v>
      </c>
      <c r="B210" s="95" t="n">
        <v>22242</v>
      </c>
      <c r="C210" s="90" t="s">
        <v>234</v>
      </c>
      <c r="D210" s="93" t="s">
        <v>180</v>
      </c>
      <c r="E210" s="96" t="s">
        <v>208</v>
      </c>
      <c r="H210" s="97"/>
      <c r="I210" s="97" t="s">
        <v>507</v>
      </c>
      <c r="J210" s="97"/>
      <c r="K210" s="92" t="s">
        <v>209</v>
      </c>
      <c r="L210" s="92" t="s">
        <v>22</v>
      </c>
      <c r="M210" s="92" t="s">
        <v>208</v>
      </c>
      <c r="N210" s="92" t="s">
        <v>208</v>
      </c>
      <c r="O210" s="92" t="s">
        <v>22</v>
      </c>
      <c r="P210" s="92" t="s">
        <v>208</v>
      </c>
      <c r="Q210" s="92" t="s">
        <v>208</v>
      </c>
      <c r="R210" s="92" t="s">
        <v>22</v>
      </c>
      <c r="S210" s="92" t="s">
        <v>1062</v>
      </c>
      <c r="W210" s="98"/>
      <c r="Y210" s="92" t="s">
        <v>1063</v>
      </c>
      <c r="Z210" s="92" t="n">
        <v>0.1</v>
      </c>
      <c r="AC210" s="92" t="s">
        <v>227</v>
      </c>
      <c r="AD210" s="92" t="str">
        <f aca="false">IF(AC210="НЕТ","Нет",IF(AC210="С","Cex (Х)",IF(AC210="М","Cex (Д)"," ")))</f>
        <v>Cex (Х)</v>
      </c>
      <c r="AE210" s="92" t="str">
        <f aca="false">CONCATENATE(IF(AC210="Нет","",CONCATENATE(AC210,";")),IF(AD210="Нет","",AD210))</f>
        <v>С;Cex (Х)</v>
      </c>
      <c r="AF210" s="92" t="s">
        <v>1064</v>
      </c>
      <c r="AG210" s="92" t="s">
        <v>22</v>
      </c>
      <c r="AH210" s="99" t="n">
        <f aca="false">102000+(B210-2)/10-2000</f>
        <v>102224</v>
      </c>
      <c r="AI210" s="94" t="n">
        <f aca="false">IF(AC210="Нет","Нет",AH210*10+2)</f>
        <v>1022242</v>
      </c>
      <c r="AJ210" s="92" t="str">
        <f aca="false">IF(AC210="М",CONCATENATE("ГАНК-4СEx (Д) для определения: ",S210),IF(AC210="С",CONCATENATE("ГАНК-4СEx (Х) для определения: ",S210),"Нет"))</f>
        <v>ГАНК-4СEx (Х) для определения: Марганец в сварочном аэрозоле (с содержанием от 20 до 30 %) (Р)</v>
      </c>
      <c r="AK210" s="92" t="s">
        <v>208</v>
      </c>
      <c r="AL210" s="94" t="n">
        <f aca="false">IF(AC210="нет","Нет",1026000+(B210-2)/10-2000)</f>
        <v>1026224</v>
      </c>
      <c r="AM210" s="92" t="str">
        <f aca="false">IF(AC210="М",CONCATENATE("ГАНК-4ФEx (Д) для определения: ",S210),IF(AC210="С",CONCATENATE("ГАНК-4ФEx (Х) для определения: ",S210),"Нет"))</f>
        <v>ГАНК-4ФEx (Х) для определения: Марганец в сварочном аэрозоле (с содержанием от 20 до 30 %) (Р)</v>
      </c>
      <c r="AN210" s="92" t="s">
        <v>22</v>
      </c>
    </row>
    <row r="211" customFormat="false" ht="21" hidden="false" customHeight="false" outlineLevel="0" collapsed="false">
      <c r="A211" s="88" t="s">
        <v>1065</v>
      </c>
      <c r="B211" s="95" t="n">
        <v>22252</v>
      </c>
      <c r="C211" s="90" t="s">
        <v>240</v>
      </c>
      <c r="D211" s="93" t="s">
        <v>180</v>
      </c>
      <c r="E211" s="96" t="s">
        <v>208</v>
      </c>
      <c r="H211" s="97"/>
      <c r="I211" s="93" t="s">
        <v>1066</v>
      </c>
      <c r="J211" s="97"/>
      <c r="K211" s="92" t="s">
        <v>209</v>
      </c>
      <c r="L211" s="92" t="s">
        <v>22</v>
      </c>
      <c r="M211" s="92" t="s">
        <v>208</v>
      </c>
      <c r="N211" s="92" t="s">
        <v>208</v>
      </c>
      <c r="O211" s="92" t="s">
        <v>22</v>
      </c>
      <c r="P211" s="92" t="s">
        <v>208</v>
      </c>
      <c r="Q211" s="92" t="s">
        <v>208</v>
      </c>
      <c r="R211" s="92" t="s">
        <v>22</v>
      </c>
      <c r="S211" s="92" t="s">
        <v>1067</v>
      </c>
      <c r="W211" s="98"/>
      <c r="Y211" s="92" t="s">
        <v>1068</v>
      </c>
      <c r="Z211" s="92" t="n">
        <v>0.5</v>
      </c>
      <c r="AC211" s="92" t="s">
        <v>227</v>
      </c>
      <c r="AD211" s="92" t="str">
        <f aca="false">IF(AC211="НЕТ","Нет",IF(AC211="С","Cex (Х)",IF(AC211="М","Cex (Д)"," ")))</f>
        <v>Cex (Х)</v>
      </c>
      <c r="AE211" s="92" t="str">
        <f aca="false">CONCATENATE(IF(AC211="Нет","",CONCATENATE(AC211,";")),IF(AD211="Нет","",AD211))</f>
        <v>С;Cex (Х)</v>
      </c>
      <c r="AF211" s="92" t="s">
        <v>1069</v>
      </c>
      <c r="AG211" s="92" t="s">
        <v>22</v>
      </c>
      <c r="AH211" s="99" t="n">
        <f aca="false">102000+(B211-2)/10-2000</f>
        <v>102225</v>
      </c>
      <c r="AI211" s="94" t="n">
        <f aca="false">IF(AC211="Нет","Нет",AH211*10+2)</f>
        <v>1022252</v>
      </c>
      <c r="AJ211" s="92" t="str">
        <f aca="false">IF(AC211="М",CONCATENATE("ГАНК-4СEx (Д) для определения: ",S211),IF(AC211="С",CONCATENATE("ГАНК-4СEx (Х) для определения: ",S211),"Нет"))</f>
        <v>ГАНК-4СEx (Х) для определения: Марганец сульфат (Р)</v>
      </c>
      <c r="AK211" s="92" t="s">
        <v>208</v>
      </c>
      <c r="AL211" s="94" t="n">
        <f aca="false">IF(AC211="нет","Нет",1026000+(B211-2)/10-2000)</f>
        <v>1026225</v>
      </c>
      <c r="AM211" s="92" t="str">
        <f aca="false">IF(AC211="М",CONCATENATE("ГАНК-4ФEx (Д) для определения: ",S211),IF(AC211="С",CONCATENATE("ГАНК-4ФEx (Х) для определения: ",S211),"Нет"))</f>
        <v>ГАНК-4ФEx (Х) для определения: Марганец сульфат (Р)</v>
      </c>
      <c r="AN211" s="92" t="s">
        <v>22</v>
      </c>
    </row>
    <row r="212" customFormat="false" ht="21" hidden="false" customHeight="false" outlineLevel="0" collapsed="false">
      <c r="A212" s="88" t="s">
        <v>1070</v>
      </c>
      <c r="B212" s="95" t="n">
        <v>22262</v>
      </c>
      <c r="C212" s="90" t="s">
        <v>240</v>
      </c>
      <c r="D212" s="93" t="s">
        <v>180</v>
      </c>
      <c r="E212" s="96" t="s">
        <v>208</v>
      </c>
      <c r="H212" s="97"/>
      <c r="I212" s="93" t="s">
        <v>1066</v>
      </c>
      <c r="J212" s="97"/>
      <c r="K212" s="92" t="s">
        <v>209</v>
      </c>
      <c r="L212" s="92" t="s">
        <v>22</v>
      </c>
      <c r="M212" s="92" t="s">
        <v>208</v>
      </c>
      <c r="N212" s="92" t="s">
        <v>208</v>
      </c>
      <c r="O212" s="92" t="s">
        <v>22</v>
      </c>
      <c r="P212" s="92" t="s">
        <v>208</v>
      </c>
      <c r="Q212" s="92" t="s">
        <v>208</v>
      </c>
      <c r="R212" s="92" t="s">
        <v>22</v>
      </c>
      <c r="S212" s="92" t="s">
        <v>1071</v>
      </c>
      <c r="W212" s="98"/>
      <c r="Y212" s="92" t="s">
        <v>1072</v>
      </c>
      <c r="Z212" s="92" t="n">
        <v>0.5</v>
      </c>
      <c r="AC212" s="92" t="s">
        <v>227</v>
      </c>
      <c r="AD212" s="92" t="str">
        <f aca="false">IF(AC212="НЕТ","Нет",IF(AC212="С","Cex (Х)",IF(AC212="М","Cex (Д)"," ")))</f>
        <v>Cex (Х)</v>
      </c>
      <c r="AE212" s="92" t="str">
        <f aca="false">CONCATENATE(IF(AC212="Нет","",CONCATENATE(AC212,";")),IF(AD212="Нет","",AD212))</f>
        <v>С;Cex (Х)</v>
      </c>
      <c r="AF212" s="92" t="s">
        <v>1073</v>
      </c>
      <c r="AG212" s="92" t="s">
        <v>22</v>
      </c>
      <c r="AH212" s="99" t="n">
        <f aca="false">102000+(B212-2)/10-2000</f>
        <v>102226</v>
      </c>
      <c r="AI212" s="94" t="n">
        <f aca="false">IF(AC212="Нет","Нет",AH212*10+2)</f>
        <v>1022262</v>
      </c>
      <c r="AJ212" s="92" t="str">
        <f aca="false">IF(AC212="М",CONCATENATE("ГАНК-4СEx (Д) для определения: ",S212),IF(AC212="С",CONCATENATE("ГАНК-4СEx (Х) для определения: ",S212),"Нет"))</f>
        <v>ГАНК-4СEx (Х) для определения: Медь сульфат (Р)</v>
      </c>
      <c r="AK212" s="92" t="s">
        <v>208</v>
      </c>
      <c r="AL212" s="94" t="n">
        <f aca="false">IF(AC212="нет","Нет",1026000+(B212-2)/10-2000)</f>
        <v>1026226</v>
      </c>
      <c r="AM212" s="92" t="str">
        <f aca="false">IF(AC212="М",CONCATENATE("ГАНК-4ФEx (Д) для определения: ",S212),IF(AC212="С",CONCATENATE("ГАНК-4ФEx (Х) для определения: ",S212),"Нет"))</f>
        <v>ГАНК-4ФEx (Х) для определения: Медь сульфат (Р)</v>
      </c>
      <c r="AN212" s="92" t="s">
        <v>22</v>
      </c>
    </row>
    <row r="213" customFormat="false" ht="21" hidden="false" customHeight="false" outlineLevel="0" collapsed="false">
      <c r="A213" s="88" t="s">
        <v>1074</v>
      </c>
      <c r="B213" s="95" t="n">
        <v>22272</v>
      </c>
      <c r="C213" s="90" t="s">
        <v>474</v>
      </c>
      <c r="D213" s="93" t="s">
        <v>180</v>
      </c>
      <c r="E213" s="96" t="s">
        <v>208</v>
      </c>
      <c r="H213" s="97"/>
      <c r="I213" s="93" t="s">
        <v>1066</v>
      </c>
      <c r="J213" s="97"/>
      <c r="K213" s="92" t="s">
        <v>209</v>
      </c>
      <c r="L213" s="92" t="s">
        <v>22</v>
      </c>
      <c r="M213" s="92" t="s">
        <v>208</v>
      </c>
      <c r="N213" s="92" t="s">
        <v>208</v>
      </c>
      <c r="O213" s="92" t="s">
        <v>22</v>
      </c>
      <c r="P213" s="92" t="s">
        <v>208</v>
      </c>
      <c r="Q213" s="92" t="s">
        <v>208</v>
      </c>
      <c r="R213" s="92" t="s">
        <v>22</v>
      </c>
      <c r="S213" s="92" t="s">
        <v>1075</v>
      </c>
      <c r="W213" s="98"/>
      <c r="Y213" s="92" t="s">
        <v>1076</v>
      </c>
      <c r="Z213" s="92" t="n">
        <v>6</v>
      </c>
      <c r="AC213" s="92" t="s">
        <v>227</v>
      </c>
      <c r="AD213" s="92" t="str">
        <f aca="false">IF(AC213="НЕТ","Нет",IF(AC213="С","Cex (Х)",IF(AC213="М","Cex (Д)"," ")))</f>
        <v>Cex (Х)</v>
      </c>
      <c r="AE213" s="92" t="str">
        <f aca="false">CONCATENATE(IF(AC213="Нет","",CONCATENATE(AC213,";")),IF(AD213="Нет","",AD213))</f>
        <v>С;Cex (Х)</v>
      </c>
      <c r="AF213" s="92" t="s">
        <v>1077</v>
      </c>
      <c r="AG213" s="92" t="s">
        <v>22</v>
      </c>
      <c r="AH213" s="99" t="n">
        <f aca="false">102000+(B213-2)/10-2000</f>
        <v>102227</v>
      </c>
      <c r="AI213" s="94" t="n">
        <f aca="false">IF(AC213="Нет","Нет",AH213*10+2)</f>
        <v>1022272</v>
      </c>
      <c r="AJ213" s="92" t="str">
        <f aca="false">IF(AC213="М",CONCATENATE("ГАНК-4СEx (Д) для определения: ",S213),IF(AC213="С",CONCATENATE("ГАНК-4СEx (Х) для определения: ",S213),"Нет"))</f>
        <v>ГАНК-4СEx (Х) для определения: Алюминий фосфат (алюминий фосфорнокислый) (Р)</v>
      </c>
      <c r="AK213" s="92" t="s">
        <v>208</v>
      </c>
      <c r="AL213" s="94" t="n">
        <f aca="false">IF(AC213="нет","Нет",1026000+(B213-2)/10-2000)</f>
        <v>1026227</v>
      </c>
      <c r="AM213" s="92" t="str">
        <f aca="false">IF(AC213="М",CONCATENATE("ГАНК-4ФEx (Д) для определения: ",S213),IF(AC213="С",CONCATENATE("ГАНК-4ФEx (Х) для определения: ",S213),"Нет"))</f>
        <v>ГАНК-4ФEx (Х) для определения: Алюминий фосфат (алюминий фосфорнокислый) (Р)</v>
      </c>
      <c r="AN213" s="92" t="s">
        <v>22</v>
      </c>
    </row>
    <row r="214" customFormat="false" ht="21" hidden="false" customHeight="false" outlineLevel="0" collapsed="false">
      <c r="A214" s="88" t="s">
        <v>1078</v>
      </c>
      <c r="B214" s="95" t="n">
        <v>22282</v>
      </c>
      <c r="C214" s="90" t="s">
        <v>207</v>
      </c>
      <c r="D214" s="93" t="s">
        <v>180</v>
      </c>
      <c r="E214" s="96" t="s">
        <v>208</v>
      </c>
      <c r="H214" s="97"/>
      <c r="I214" s="93" t="s">
        <v>1066</v>
      </c>
      <c r="J214" s="97"/>
      <c r="K214" s="92" t="s">
        <v>209</v>
      </c>
      <c r="L214" s="92" t="s">
        <v>22</v>
      </c>
      <c r="M214" s="92" t="s">
        <v>208</v>
      </c>
      <c r="N214" s="92" t="s">
        <v>208</v>
      </c>
      <c r="O214" s="92" t="s">
        <v>22</v>
      </c>
      <c r="P214" s="92" t="s">
        <v>208</v>
      </c>
      <c r="Q214" s="92" t="s">
        <v>208</v>
      </c>
      <c r="R214" s="92" t="s">
        <v>22</v>
      </c>
      <c r="S214" s="92" t="s">
        <v>1079</v>
      </c>
      <c r="W214" s="98"/>
      <c r="Y214" s="92" t="s">
        <v>1080</v>
      </c>
      <c r="Z214" s="92" t="n">
        <v>2</v>
      </c>
      <c r="AC214" s="92" t="s">
        <v>227</v>
      </c>
      <c r="AD214" s="92" t="str">
        <f aca="false">IF(AC214="НЕТ","Нет",IF(AC214="С","Cex (Х)",IF(AC214="М","Cex (Д)"," ")))</f>
        <v>Cex (Х)</v>
      </c>
      <c r="AE214" s="92" t="str">
        <f aca="false">CONCATENATE(IF(AC214="Нет","",CONCATENATE(AC214,";")),IF(AD214="Нет","",AD214))</f>
        <v>С;Cex (Х)</v>
      </c>
      <c r="AF214" s="92" t="s">
        <v>1081</v>
      </c>
      <c r="AG214" s="92" t="s">
        <v>22</v>
      </c>
      <c r="AH214" s="99" t="n">
        <f aca="false">102000+(B214-2)/10-2000</f>
        <v>102228</v>
      </c>
      <c r="AI214" s="94" t="n">
        <f aca="false">IF(AC214="Нет","Нет",AH214*10+2)</f>
        <v>1022282</v>
      </c>
      <c r="AJ214" s="92" t="str">
        <f aca="false">IF(AC214="М",CONCATENATE("ГАНК-4СEx (Д) для определения: ",S214),IF(AC214="С",CONCATENATE("ГАНК-4СEx (Х) для определения: ",S214),"Нет"))</f>
        <v>ГАНК-4СEx (Х) для определения: Железа сульфат (Р)</v>
      </c>
      <c r="AK214" s="92" t="s">
        <v>208</v>
      </c>
      <c r="AL214" s="94" t="n">
        <f aca="false">IF(AC214="нет","Нет",1026000+(B214-2)/10-2000)</f>
        <v>1026228</v>
      </c>
      <c r="AM214" s="92" t="str">
        <f aca="false">IF(AC214="М",CONCATENATE("ГАНК-4ФEx (Д) для определения: ",S214),IF(AC214="С",CONCATENATE("ГАНК-4ФEx (Х) для определения: ",S214),"Нет"))</f>
        <v>ГАНК-4ФEx (Х) для определения: Железа сульфат (Р)</v>
      </c>
      <c r="AN214" s="92" t="s">
        <v>22</v>
      </c>
    </row>
    <row r="215" customFormat="false" ht="21" hidden="false" customHeight="false" outlineLevel="0" collapsed="false">
      <c r="A215" s="88" t="s">
        <v>1082</v>
      </c>
      <c r="B215" s="95" t="n">
        <v>22292</v>
      </c>
      <c r="C215" s="90" t="s">
        <v>254</v>
      </c>
      <c r="D215" s="93" t="s">
        <v>180</v>
      </c>
      <c r="E215" s="96" t="s">
        <v>208</v>
      </c>
      <c r="H215" s="97"/>
      <c r="I215" s="97" t="s">
        <v>475</v>
      </c>
      <c r="J215" s="97"/>
      <c r="K215" s="92" t="s">
        <v>209</v>
      </c>
      <c r="L215" s="92" t="s">
        <v>22</v>
      </c>
      <c r="M215" s="92" t="s">
        <v>208</v>
      </c>
      <c r="N215" s="92" t="s">
        <v>208</v>
      </c>
      <c r="O215" s="92" t="s">
        <v>22</v>
      </c>
      <c r="P215" s="92" t="s">
        <v>208</v>
      </c>
      <c r="Q215" s="92" t="s">
        <v>208</v>
      </c>
      <c r="R215" s="92" t="s">
        <v>22</v>
      </c>
      <c r="S215" s="92" t="s">
        <v>1083</v>
      </c>
      <c r="W215" s="98"/>
      <c r="Y215" s="92" t="s">
        <v>1084</v>
      </c>
      <c r="Z215" s="92" t="n">
        <v>10</v>
      </c>
      <c r="AC215" s="92" t="s">
        <v>227</v>
      </c>
      <c r="AD215" s="92" t="str">
        <f aca="false">IF(AC215="НЕТ","Нет",IF(AC215="С","Cex (Х)",IF(AC215="М","Cex (Д)"," ")))</f>
        <v>Cex (Х)</v>
      </c>
      <c r="AE215" s="92" t="str">
        <f aca="false">CONCATENATE(IF(AC215="Нет","",CONCATENATE(AC215,";")),IF(AD215="Нет","",AD215))</f>
        <v>С;Cex (Х)</v>
      </c>
      <c r="AF215" s="92" t="s">
        <v>1085</v>
      </c>
      <c r="AG215" s="92" t="s">
        <v>22</v>
      </c>
      <c r="AH215" s="99" t="n">
        <f aca="false">102000+(B215-2)/10-2000</f>
        <v>102229</v>
      </c>
      <c r="AI215" s="94" t="n">
        <f aca="false">IF(AC215="Нет","Нет",AH215*10+2)</f>
        <v>1022292</v>
      </c>
      <c r="AJ215" s="92" t="str">
        <f aca="false">IF(AC215="М",CONCATENATE("ГАНК-4СEx (Д) для определения: ",S215),IF(AC215="С",CONCATENATE("ГАНК-4СEx (Х) для определения: ",S215),"Нет"))</f>
        <v>ГАНК-4СEx (Х) для определения: Железо (Р)</v>
      </c>
      <c r="AK215" s="92" t="s">
        <v>208</v>
      </c>
      <c r="AL215" s="94" t="n">
        <f aca="false">IF(AC215="нет","Нет",1026000+(B215-2)/10-2000)</f>
        <v>1026229</v>
      </c>
      <c r="AM215" s="92" t="str">
        <f aca="false">IF(AC215="М",CONCATENATE("ГАНК-4ФEx (Д) для определения: ",S215),IF(AC215="С",CONCATENATE("ГАНК-4ФEx (Х) для определения: ",S215),"Нет"))</f>
        <v>ГАНК-4ФEx (Х) для определения: Железо (Р)</v>
      </c>
      <c r="AN215" s="92" t="s">
        <v>22</v>
      </c>
    </row>
    <row r="216" customFormat="false" ht="21" hidden="false" customHeight="false" outlineLevel="0" collapsed="false">
      <c r="A216" s="88" t="s">
        <v>1086</v>
      </c>
      <c r="B216" s="95" t="n">
        <v>22302</v>
      </c>
      <c r="C216" s="90" t="s">
        <v>207</v>
      </c>
      <c r="D216" s="93" t="s">
        <v>180</v>
      </c>
      <c r="E216" s="96" t="s">
        <v>208</v>
      </c>
      <c r="H216" s="97"/>
      <c r="I216" s="93" t="s">
        <v>1066</v>
      </c>
      <c r="J216" s="97"/>
      <c r="K216" s="92" t="s">
        <v>209</v>
      </c>
      <c r="L216" s="92" t="s">
        <v>22</v>
      </c>
      <c r="M216" s="92" t="s">
        <v>208</v>
      </c>
      <c r="N216" s="92" t="s">
        <v>208</v>
      </c>
      <c r="O216" s="92" t="s">
        <v>22</v>
      </c>
      <c r="P216" s="92" t="s">
        <v>208</v>
      </c>
      <c r="Q216" s="92" t="s">
        <v>208</v>
      </c>
      <c r="R216" s="92" t="s">
        <v>22</v>
      </c>
      <c r="S216" s="92" t="s">
        <v>1087</v>
      </c>
      <c r="W216" s="98"/>
      <c r="Y216" s="92" t="s">
        <v>1088</v>
      </c>
      <c r="Z216" s="92" t="n">
        <v>2</v>
      </c>
      <c r="AC216" s="92" t="s">
        <v>227</v>
      </c>
      <c r="AD216" s="92" t="str">
        <f aca="false">IF(AC216="НЕТ","Нет",IF(AC216="С","Cex (Х)",IF(AC216="М","Cex (Д)"," ")))</f>
        <v>Cex (Х)</v>
      </c>
      <c r="AE216" s="92" t="str">
        <f aca="false">CONCATENATE(IF(AC216="Нет","",CONCATENATE(AC216,";")),IF(AD216="Нет","",AD216))</f>
        <v>С;Cex (Х)</v>
      </c>
      <c r="AF216" s="92" t="s">
        <v>1089</v>
      </c>
      <c r="AG216" s="92" t="s">
        <v>22</v>
      </c>
      <c r="AH216" s="99" t="n">
        <f aca="false">102000+(B216-2)/10-2000</f>
        <v>102230</v>
      </c>
      <c r="AI216" s="94" t="n">
        <f aca="false">IF(AC216="Нет","Нет",AH216*10+2)</f>
        <v>1022302</v>
      </c>
      <c r="AJ216" s="92" t="str">
        <f aca="false">IF(AC216="М",CONCATENATE("ГАНК-4СEx (Д) для определения: ",S216),IF(AC216="С",CONCATENATE("ГАНК-4СEx (Х) для определения: ",S216),"Нет"))</f>
        <v>ГАНК-4СEx (Х) для определения: Кальций сульфат (Р)</v>
      </c>
      <c r="AK216" s="92" t="s">
        <v>208</v>
      </c>
      <c r="AL216" s="94" t="n">
        <f aca="false">IF(AC216="нет","Нет",1026000+(B216-2)/10-2000)</f>
        <v>1026230</v>
      </c>
      <c r="AM216" s="92" t="str">
        <f aca="false">IF(AC216="М",CONCATENATE("ГАНК-4ФEx (Д) для определения: ",S216),IF(AC216="С",CONCATENATE("ГАНК-4ФEx (Х) для определения: ",S216),"Нет"))</f>
        <v>ГАНК-4ФEx (Х) для определения: Кальций сульфат (Р)</v>
      </c>
      <c r="AN216" s="92" t="s">
        <v>22</v>
      </c>
    </row>
    <row r="217" customFormat="false" ht="21" hidden="false" customHeight="false" outlineLevel="0" collapsed="false">
      <c r="A217" s="88" t="s">
        <v>1090</v>
      </c>
      <c r="B217" s="95" t="n">
        <v>22312</v>
      </c>
      <c r="C217" s="90" t="s">
        <v>207</v>
      </c>
      <c r="D217" s="93" t="s">
        <v>180</v>
      </c>
      <c r="E217" s="96" t="s">
        <v>208</v>
      </c>
      <c r="H217" s="97"/>
      <c r="I217" s="93" t="s">
        <v>1066</v>
      </c>
      <c r="J217" s="97"/>
      <c r="K217" s="92" t="s">
        <v>209</v>
      </c>
      <c r="L217" s="92" t="s">
        <v>22</v>
      </c>
      <c r="M217" s="92" t="s">
        <v>208</v>
      </c>
      <c r="N217" s="92" t="s">
        <v>208</v>
      </c>
      <c r="O217" s="92" t="s">
        <v>22</v>
      </c>
      <c r="P217" s="92" t="s">
        <v>208</v>
      </c>
      <c r="Q217" s="92" t="s">
        <v>208</v>
      </c>
      <c r="R217" s="92" t="s">
        <v>22</v>
      </c>
      <c r="S217" s="92" t="s">
        <v>1091</v>
      </c>
      <c r="W217" s="98"/>
      <c r="Y217" s="92" t="s">
        <v>1092</v>
      </c>
      <c r="Z217" s="92" t="n">
        <v>2</v>
      </c>
      <c r="AC217" s="92" t="s">
        <v>227</v>
      </c>
      <c r="AD217" s="92" t="str">
        <f aca="false">IF(AC217="НЕТ","Нет",IF(AC217="С","Cex (Х)",IF(AC217="М","Cex (Д)"," ")))</f>
        <v>Cex (Х)</v>
      </c>
      <c r="AE217" s="92" t="str">
        <f aca="false">CONCATENATE(IF(AC217="Нет","",CONCATENATE(AC217,";")),IF(AD217="Нет","",AD217))</f>
        <v>С;Cex (Х)</v>
      </c>
      <c r="AF217" s="92" t="s">
        <v>1093</v>
      </c>
      <c r="AG217" s="92" t="s">
        <v>22</v>
      </c>
      <c r="AH217" s="99" t="n">
        <f aca="false">102000+(B217-2)/10-2000</f>
        <v>102231</v>
      </c>
      <c r="AI217" s="94" t="n">
        <f aca="false">IF(AC217="Нет","Нет",AH217*10+2)</f>
        <v>1022312</v>
      </c>
      <c r="AJ217" s="92" t="str">
        <f aca="false">IF(AC217="М",CONCATENATE("ГАНК-4СEx (Д) для определения: ",S217),IF(AC217="С",CONCATENATE("ГАНК-4СEx (Х) для определения: ",S217),"Нет"))</f>
        <v>ГАНК-4СEx (Х) для определения: Магний сульфат (Р)</v>
      </c>
      <c r="AK217" s="92" t="s">
        <v>208</v>
      </c>
      <c r="AL217" s="94" t="n">
        <f aca="false">IF(AC217="нет","Нет",1026000+(B217-2)/10-2000)</f>
        <v>1026231</v>
      </c>
      <c r="AM217" s="92" t="str">
        <f aca="false">IF(AC217="М",CONCATENATE("ГАНК-4ФEx (Д) для определения: ",S217),IF(AC217="С",CONCATENATE("ГАНК-4ФEx (Х) для определения: ",S217),"Нет"))</f>
        <v>ГАНК-4ФEx (Х) для определения: Магний сульфат (Р)</v>
      </c>
      <c r="AN217" s="92" t="s">
        <v>22</v>
      </c>
    </row>
    <row r="218" customFormat="false" ht="21" hidden="false" customHeight="false" outlineLevel="0" collapsed="false">
      <c r="A218" s="88" t="s">
        <v>1094</v>
      </c>
      <c r="B218" s="95" t="n">
        <v>22322</v>
      </c>
      <c r="C218" s="90" t="s">
        <v>480</v>
      </c>
      <c r="D218" s="93" t="s">
        <v>180</v>
      </c>
      <c r="E218" s="96" t="s">
        <v>208</v>
      </c>
      <c r="H218" s="97"/>
      <c r="I218" s="93" t="s">
        <v>1066</v>
      </c>
      <c r="J218" s="97"/>
      <c r="K218" s="92" t="s">
        <v>209</v>
      </c>
      <c r="L218" s="92" t="s">
        <v>22</v>
      </c>
      <c r="M218" s="92" t="s">
        <v>208</v>
      </c>
      <c r="N218" s="92" t="s">
        <v>208</v>
      </c>
      <c r="O218" s="92" t="s">
        <v>22</v>
      </c>
      <c r="P218" s="92" t="s">
        <v>208</v>
      </c>
      <c r="Q218" s="92" t="s">
        <v>208</v>
      </c>
      <c r="R218" s="92" t="s">
        <v>22</v>
      </c>
      <c r="S218" s="92" t="s">
        <v>1095</v>
      </c>
      <c r="W218" s="98"/>
      <c r="Y218" s="92" t="s">
        <v>1096</v>
      </c>
      <c r="Z218" s="92" t="n">
        <v>4</v>
      </c>
      <c r="AC218" s="92" t="s">
        <v>227</v>
      </c>
      <c r="AD218" s="92" t="str">
        <f aca="false">IF(AC218="НЕТ","Нет",IF(AC218="С","Cex (Х)",IF(AC218="М","Cex (Д)"," ")))</f>
        <v>Cex (Х)</v>
      </c>
      <c r="AE218" s="92" t="str">
        <f aca="false">CONCATENATE(IF(AC218="Нет","",CONCATENATE(AC218,";")),IF(AD218="Нет","",AD218))</f>
        <v>С;Cex (Х)</v>
      </c>
      <c r="AF218" s="92" t="s">
        <v>1097</v>
      </c>
      <c r="AG218" s="92" t="s">
        <v>22</v>
      </c>
      <c r="AH218" s="99" t="n">
        <f aca="false">102000+(B218-2)/10-2000</f>
        <v>102232</v>
      </c>
      <c r="AI218" s="94" t="n">
        <f aca="false">IF(AC218="Нет","Нет",AH218*10+2)</f>
        <v>1022322</v>
      </c>
      <c r="AJ218" s="92" t="str">
        <f aca="false">IF(AC218="М",CONCATENATE("ГАНК-4СEx (Д) для определения: ",S218),IF(AC218="С",CONCATENATE("ГАНК-4СEx (Х) для определения: ",S218),"Нет"))</f>
        <v>ГАНК-4СEx (Х) для определения: Олово четыреххлористое (Р)</v>
      </c>
      <c r="AK218" s="92" t="s">
        <v>208</v>
      </c>
      <c r="AL218" s="94" t="n">
        <f aca="false">IF(AC218="нет","Нет",1026000+(B218-2)/10-2000)</f>
        <v>1026232</v>
      </c>
      <c r="AM218" s="92" t="str">
        <f aca="false">IF(AC218="М",CONCATENATE("ГАНК-4ФEx (Д) для определения: ",S218),IF(AC218="С",CONCATENATE("ГАНК-4ФEx (Х) для определения: ",S218),"Нет"))</f>
        <v>ГАНК-4ФEx (Х) для определения: Олово четыреххлористое (Р)</v>
      </c>
      <c r="AN218" s="92" t="s">
        <v>22</v>
      </c>
    </row>
    <row r="219" customFormat="false" ht="21" hidden="false" customHeight="false" outlineLevel="0" collapsed="false">
      <c r="A219" s="88" t="s">
        <v>1098</v>
      </c>
      <c r="B219" s="95" t="n">
        <v>22332</v>
      </c>
      <c r="C219" s="90" t="s">
        <v>207</v>
      </c>
      <c r="D219" s="93" t="s">
        <v>180</v>
      </c>
      <c r="E219" s="96" t="s">
        <v>208</v>
      </c>
      <c r="H219" s="97"/>
      <c r="I219" s="93" t="s">
        <v>1066</v>
      </c>
      <c r="J219" s="97"/>
      <c r="K219" s="92" t="s">
        <v>209</v>
      </c>
      <c r="L219" s="92" t="s">
        <v>22</v>
      </c>
      <c r="M219" s="92" t="s">
        <v>208</v>
      </c>
      <c r="N219" s="92" t="s">
        <v>208</v>
      </c>
      <c r="O219" s="92" t="s">
        <v>22</v>
      </c>
      <c r="P219" s="92" t="s">
        <v>208</v>
      </c>
      <c r="Q219" s="92" t="s">
        <v>208</v>
      </c>
      <c r="R219" s="92" t="s">
        <v>22</v>
      </c>
      <c r="S219" s="92" t="s">
        <v>1099</v>
      </c>
      <c r="W219" s="98"/>
      <c r="Y219" s="92" t="s">
        <v>1100</v>
      </c>
      <c r="Z219" s="92" t="n">
        <v>2</v>
      </c>
      <c r="AC219" s="92" t="s">
        <v>227</v>
      </c>
      <c r="AD219" s="92" t="str">
        <f aca="false">IF(AC219="НЕТ","Нет",IF(AC219="С","Cex (Х)",IF(AC219="М","Cex (Д)"," ")))</f>
        <v>Cex (Х)</v>
      </c>
      <c r="AE219" s="92" t="str">
        <f aca="false">CONCATENATE(IF(AC219="Нет","",CONCATENATE(AC219,";")),IF(AD219="Нет","",AD219))</f>
        <v>С;Cex (Х)</v>
      </c>
      <c r="AF219" s="92" t="s">
        <v>1101</v>
      </c>
      <c r="AG219" s="92" t="s">
        <v>22</v>
      </c>
      <c r="AH219" s="99" t="n">
        <f aca="false">102000+(B219-2)/10-2000</f>
        <v>102233</v>
      </c>
      <c r="AI219" s="94" t="n">
        <f aca="false">IF(AC219="Нет","Нет",AH219*10+2)</f>
        <v>1022332</v>
      </c>
      <c r="AJ219" s="92" t="str">
        <f aca="false">IF(AC219="М",CONCATENATE("ГАНК-4СEx (Д) для определения: ",S219),IF(AC219="С",CONCATENATE("ГАНК-4СEx (Х) для определения: ",S219),"Нет"))</f>
        <v>ГАНК-4СEx (Х) для определения: Хром (III) фосфат (Р)</v>
      </c>
      <c r="AK219" s="92" t="s">
        <v>208</v>
      </c>
      <c r="AL219" s="94" t="n">
        <f aca="false">IF(AC219="нет","Нет",1026000+(B219-2)/10-2000)</f>
        <v>1026233</v>
      </c>
      <c r="AM219" s="92" t="str">
        <f aca="false">IF(AC219="М",CONCATENATE("ГАНК-4ФEx (Д) для определения: ",S219),IF(AC219="С",CONCATENATE("ГАНК-4ФEx (Х) для определения: ",S219),"Нет"))</f>
        <v>ГАНК-4ФEx (Х) для определения: Хром (III) фосфат (Р)</v>
      </c>
      <c r="AN219" s="92" t="s">
        <v>22</v>
      </c>
    </row>
    <row r="220" customFormat="false" ht="21" hidden="false" customHeight="false" outlineLevel="0" collapsed="false">
      <c r="A220" s="88" t="s">
        <v>1102</v>
      </c>
      <c r="B220" s="95" t="n">
        <v>22342</v>
      </c>
      <c r="C220" s="90" t="s">
        <v>1103</v>
      </c>
      <c r="D220" s="93" t="s">
        <v>180</v>
      </c>
      <c r="E220" s="96" t="s">
        <v>208</v>
      </c>
      <c r="H220" s="97"/>
      <c r="I220" s="93" t="s">
        <v>1066</v>
      </c>
      <c r="J220" s="97"/>
      <c r="K220" s="92" t="s">
        <v>209</v>
      </c>
      <c r="L220" s="92" t="s">
        <v>22</v>
      </c>
      <c r="M220" s="92" t="s">
        <v>208</v>
      </c>
      <c r="N220" s="92" t="s">
        <v>208</v>
      </c>
      <c r="O220" s="92" t="s">
        <v>22</v>
      </c>
      <c r="P220" s="92" t="s">
        <v>208</v>
      </c>
      <c r="Q220" s="92" t="s">
        <v>208</v>
      </c>
      <c r="R220" s="92" t="s">
        <v>22</v>
      </c>
      <c r="S220" s="92" t="s">
        <v>1104</v>
      </c>
      <c r="W220" s="98"/>
      <c r="Y220" s="92" t="s">
        <v>1105</v>
      </c>
      <c r="Z220" s="92" t="n">
        <v>0.01</v>
      </c>
      <c r="AC220" s="92" t="s">
        <v>227</v>
      </c>
      <c r="AD220" s="92" t="str">
        <f aca="false">IF(AC220="НЕТ","Нет",IF(AC220="С","Cex (Х)",IF(AC220="М","Cex (Д)"," ")))</f>
        <v>Cex (Х)</v>
      </c>
      <c r="AE220" s="92" t="str">
        <f aca="false">CONCATENATE(IF(AC220="Нет","",CONCATENATE(AC220,";")),IF(AD220="Нет","",AD220))</f>
        <v>С;Cex (Х)</v>
      </c>
      <c r="AF220" s="92" t="s">
        <v>1106</v>
      </c>
      <c r="AG220" s="92" t="s">
        <v>22</v>
      </c>
      <c r="AH220" s="99" t="n">
        <f aca="false">102000+(B220-2)/10-2000</f>
        <v>102234</v>
      </c>
      <c r="AI220" s="94" t="n">
        <f aca="false">IF(AC220="Нет","Нет",AH220*10+2)</f>
        <v>1022342</v>
      </c>
      <c r="AJ220" s="92" t="str">
        <f aca="false">IF(AC220="М",CONCATENATE("ГАНК-4СEx (Д) для определения: ",S220),IF(AC220="С",CONCATENATE("ГАНК-4СEx (Х) для определения: ",S220),"Нет"))</f>
        <v>ГАНК-4СEx (Х) для определения: Хромовой кислоты соли (в пересчете на Cr (VI)) (Р)</v>
      </c>
      <c r="AK220" s="92" t="s">
        <v>208</v>
      </c>
      <c r="AL220" s="94" t="n">
        <f aca="false">IF(AC220="нет","Нет",1026000+(B220-2)/10-2000)</f>
        <v>1026234</v>
      </c>
      <c r="AM220" s="92" t="str">
        <f aca="false">IF(AC220="М",CONCATENATE("ГАНК-4ФEx (Д) для определения: ",S220),IF(AC220="С",CONCATENATE("ГАНК-4ФEx (Х) для определения: ",S220),"Нет"))</f>
        <v>ГАНК-4ФEx (Х) для определения: Хромовой кислоты соли (в пересчете на Cr (VI)) (Р)</v>
      </c>
      <c r="AN220" s="92" t="s">
        <v>22</v>
      </c>
    </row>
    <row r="221" customFormat="false" ht="21" hidden="false" customHeight="false" outlineLevel="0" collapsed="false">
      <c r="A221" s="88" t="s">
        <v>1107</v>
      </c>
      <c r="B221" s="95" t="n">
        <v>22352</v>
      </c>
      <c r="C221" s="90" t="s">
        <v>215</v>
      </c>
      <c r="D221" s="93" t="s">
        <v>180</v>
      </c>
      <c r="E221" s="96" t="s">
        <v>208</v>
      </c>
      <c r="H221" s="97"/>
      <c r="I221" s="93" t="s">
        <v>1066</v>
      </c>
      <c r="J221" s="97"/>
      <c r="K221" s="92" t="s">
        <v>209</v>
      </c>
      <c r="L221" s="92" t="s">
        <v>22</v>
      </c>
      <c r="M221" s="92" t="s">
        <v>208</v>
      </c>
      <c r="N221" s="92" t="s">
        <v>208</v>
      </c>
      <c r="O221" s="92" t="s">
        <v>22</v>
      </c>
      <c r="P221" s="92" t="s">
        <v>208</v>
      </c>
      <c r="Q221" s="92" t="s">
        <v>208</v>
      </c>
      <c r="R221" s="92" t="s">
        <v>22</v>
      </c>
      <c r="S221" s="92" t="s">
        <v>1108</v>
      </c>
      <c r="W221" s="98"/>
      <c r="Y221" s="92" t="s">
        <v>1109</v>
      </c>
      <c r="Z221" s="92" t="n">
        <v>5</v>
      </c>
      <c r="AC221" s="92" t="s">
        <v>227</v>
      </c>
      <c r="AD221" s="92" t="str">
        <f aca="false">IF(AC221="НЕТ","Нет",IF(AC221="С","Cex (Х)",IF(AC221="М","Cex (Д)"," ")))</f>
        <v>Cex (Х)</v>
      </c>
      <c r="AE221" s="92" t="str">
        <f aca="false">CONCATENATE(IF(AC221="Нет","",CONCATENATE(AC221,";")),IF(AD221="Нет","",AD221))</f>
        <v>С;Cex (Х)</v>
      </c>
      <c r="AF221" s="92" t="s">
        <v>1110</v>
      </c>
      <c r="AG221" s="92" t="s">
        <v>22</v>
      </c>
      <c r="AH221" s="99" t="n">
        <f aca="false">102000+(B221-2)/10-2000</f>
        <v>102235</v>
      </c>
      <c r="AI221" s="94" t="n">
        <f aca="false">IF(AC221="Нет","Нет",AH221*10+2)</f>
        <v>1022352</v>
      </c>
      <c r="AJ221" s="92" t="str">
        <f aca="false">IF(AC221="М",CONCATENATE("ГАНК-4СEx (Д) для определения: ",S221),IF(AC221="С",CONCATENATE("ГАНК-4СEx (Х) для определения: ",S221),"Нет"))</f>
        <v>ГАНК-4СEx (Х) для определения: Цинк сульфид (Р)</v>
      </c>
      <c r="AK221" s="92" t="s">
        <v>208</v>
      </c>
      <c r="AL221" s="94" t="n">
        <f aca="false">IF(AC221="нет","Нет",1026000+(B221-2)/10-2000)</f>
        <v>1026235</v>
      </c>
      <c r="AM221" s="92" t="str">
        <f aca="false">IF(AC221="М",CONCATENATE("ГАНК-4ФEx (Д) для определения: ",S221),IF(AC221="С",CONCATENATE("ГАНК-4ФEx (Х) для определения: ",S221),"Нет"))</f>
        <v>ГАНК-4ФEx (Х) для определения: Цинк сульфид (Р)</v>
      </c>
      <c r="AN221" s="92" t="s">
        <v>22</v>
      </c>
    </row>
    <row r="222" customFormat="false" ht="21" hidden="false" customHeight="false" outlineLevel="0" collapsed="false">
      <c r="A222" s="88" t="s">
        <v>1111</v>
      </c>
      <c r="B222" s="95" t="n">
        <v>22362</v>
      </c>
      <c r="C222" s="90" t="s">
        <v>254</v>
      </c>
      <c r="D222" s="93" t="s">
        <v>180</v>
      </c>
      <c r="E222" s="96" t="s">
        <v>210</v>
      </c>
      <c r="H222" s="97"/>
      <c r="I222" s="97" t="s">
        <v>318</v>
      </c>
      <c r="J222" s="97"/>
      <c r="K222" s="92" t="s">
        <v>209</v>
      </c>
      <c r="L222" s="92" t="s">
        <v>22</v>
      </c>
      <c r="M222" s="92" t="s">
        <v>210</v>
      </c>
      <c r="N222" s="92" t="s">
        <v>210</v>
      </c>
      <c r="O222" s="92" t="s">
        <v>22</v>
      </c>
      <c r="P222" s="92" t="s">
        <v>210</v>
      </c>
      <c r="Q222" s="92" t="s">
        <v>210</v>
      </c>
      <c r="R222" s="92" t="s">
        <v>210</v>
      </c>
      <c r="S222" s="92" t="s">
        <v>1112</v>
      </c>
      <c r="W222" s="98"/>
      <c r="Y222" s="92" t="s">
        <v>1113</v>
      </c>
      <c r="Z222" s="92" t="n">
        <v>10</v>
      </c>
      <c r="AC222" s="92" t="s">
        <v>213</v>
      </c>
      <c r="AD222" s="92" t="str">
        <f aca="false">IF(AC222="НЕТ","Нет",IF(AC222="С","Cex (Х)",IF(AC222="М","Cex (Д)"," ")))</f>
        <v>Cex (Д)</v>
      </c>
      <c r="AE222" s="92" t="str">
        <f aca="false">CONCATENATE(IF(AC222="Нет","",CONCATENATE(AC222,";")),IF(AD222="Нет","",AD222))</f>
        <v>М;Cex (Д)</v>
      </c>
      <c r="AF222" s="92" t="s">
        <v>22</v>
      </c>
      <c r="AG222" s="92" t="s">
        <v>1114</v>
      </c>
      <c r="AH222" s="99" t="n">
        <f aca="false">102000+(B222-2)/10-2000</f>
        <v>102236</v>
      </c>
      <c r="AI222" s="94" t="n">
        <f aca="false">IF(AC222="Нет","Нет",AH222*10+2)</f>
        <v>1022362</v>
      </c>
      <c r="AJ222" s="92" t="str">
        <f aca="false">IF(AC222="М",CONCATENATE("ГАНК-4СEx (Д) для определения: ",S222),IF(AC222="С",CONCATENATE("ГАНК-4СEx (Х) для определения: ",S222),"Нет"))</f>
        <v>ГАНК-4СEx (Д) для определения: Масло сивушное (Р)</v>
      </c>
      <c r="AK222" s="92" t="s">
        <v>210</v>
      </c>
      <c r="AL222" s="94" t="n">
        <f aca="false">IF(AC222="нет","Нет",1026000+(B222-2)/10-2000)</f>
        <v>1026236</v>
      </c>
      <c r="AM222" s="92" t="str">
        <f aca="false">IF(AC222="М",CONCATENATE("ГАНК-4ФEx (Д) для определения: ",S222),IF(AC222="С",CONCATENATE("ГАНК-4ФEx (Х) для определения: ",S222),"Нет"))</f>
        <v>ГАНК-4ФEx (Д) для определения: Масло сивушное (Р)</v>
      </c>
      <c r="AN222" s="92" t="s">
        <v>22</v>
      </c>
    </row>
    <row r="223" customFormat="false" ht="21" hidden="false" customHeight="false" outlineLevel="0" collapsed="false">
      <c r="A223" s="88" t="s">
        <v>1115</v>
      </c>
      <c r="B223" s="95" t="n">
        <v>22372</v>
      </c>
      <c r="C223" s="90" t="s">
        <v>215</v>
      </c>
      <c r="D223" s="93" t="s">
        <v>180</v>
      </c>
      <c r="E223" s="96" t="s">
        <v>210</v>
      </c>
      <c r="H223" s="97"/>
      <c r="I223" s="97" t="s">
        <v>318</v>
      </c>
      <c r="J223" s="97"/>
      <c r="K223" s="92" t="s">
        <v>209</v>
      </c>
      <c r="L223" s="92" t="s">
        <v>22</v>
      </c>
      <c r="M223" s="92" t="s">
        <v>210</v>
      </c>
      <c r="N223" s="92" t="s">
        <v>210</v>
      </c>
      <c r="O223" s="92" t="s">
        <v>22</v>
      </c>
      <c r="P223" s="92" t="s">
        <v>210</v>
      </c>
      <c r="Q223" s="92" t="s">
        <v>210</v>
      </c>
      <c r="R223" s="92" t="s">
        <v>210</v>
      </c>
      <c r="S223" s="92" t="s">
        <v>1116</v>
      </c>
      <c r="W223" s="98"/>
      <c r="Y223" s="92" t="s">
        <v>1117</v>
      </c>
      <c r="Z223" s="92" t="n">
        <v>5</v>
      </c>
      <c r="AC223" s="92" t="s">
        <v>213</v>
      </c>
      <c r="AD223" s="92" t="str">
        <f aca="false">IF(AC223="НЕТ","Нет",IF(AC223="С","Cex (Х)",IF(AC223="М","Cex (Д)"," ")))</f>
        <v>Cex (Д)</v>
      </c>
      <c r="AE223" s="92" t="str">
        <f aca="false">CONCATENATE(IF(AC223="Нет","",CONCATENATE(AC223,";")),IF(AD223="Нет","",AD223))</f>
        <v>М;Cex (Д)</v>
      </c>
      <c r="AF223" s="92" t="s">
        <v>22</v>
      </c>
      <c r="AG223" s="92" t="s">
        <v>1118</v>
      </c>
      <c r="AH223" s="99" t="n">
        <f aca="false">102000+(B223-2)/10-2000</f>
        <v>102237</v>
      </c>
      <c r="AI223" s="94" t="n">
        <f aca="false">IF(AC223="Нет","Нет",AH223*10+2)</f>
        <v>1022372</v>
      </c>
      <c r="AJ223" s="92" t="str">
        <f aca="false">IF(AC223="М",CONCATENATE("ГАНК-4СEx (Д) для определения: ",S223),IF(AC223="С",CONCATENATE("ГАНК-4СEx (Х) для определения: ",S223),"Нет"))</f>
        <v>ГАНК-4СEx (Д) для определения: Метилбутандиол (Р)</v>
      </c>
      <c r="AK223" s="92" t="s">
        <v>210</v>
      </c>
      <c r="AL223" s="94" t="n">
        <f aca="false">IF(AC223="нет","Нет",1026000+(B223-2)/10-2000)</f>
        <v>1026237</v>
      </c>
      <c r="AM223" s="92" t="str">
        <f aca="false">IF(AC223="М",CONCATENATE("ГАНК-4ФEx (Д) для определения: ",S223),IF(AC223="С",CONCATENATE("ГАНК-4ФEx (Х) для определения: ",S223),"Нет"))</f>
        <v>ГАНК-4ФEx (Д) для определения: Метилбутандиол (Р)</v>
      </c>
      <c r="AN223" s="92" t="s">
        <v>22</v>
      </c>
    </row>
    <row r="224" customFormat="false" ht="21" hidden="false" customHeight="false" outlineLevel="0" collapsed="false">
      <c r="A224" s="88" t="s">
        <v>1119</v>
      </c>
      <c r="B224" s="95" t="n">
        <v>22382</v>
      </c>
      <c r="C224" s="90" t="s">
        <v>254</v>
      </c>
      <c r="D224" s="93" t="s">
        <v>180</v>
      </c>
      <c r="E224" s="96" t="s">
        <v>210</v>
      </c>
      <c r="H224" s="97"/>
      <c r="I224" s="97" t="s">
        <v>318</v>
      </c>
      <c r="J224" s="97"/>
      <c r="K224" s="92" t="s">
        <v>209</v>
      </c>
      <c r="L224" s="92" t="s">
        <v>22</v>
      </c>
      <c r="M224" s="92" t="s">
        <v>210</v>
      </c>
      <c r="N224" s="92" t="s">
        <v>210</v>
      </c>
      <c r="O224" s="92" t="s">
        <v>22</v>
      </c>
      <c r="P224" s="92" t="s">
        <v>210</v>
      </c>
      <c r="Q224" s="92" t="s">
        <v>210</v>
      </c>
      <c r="R224" s="92" t="s">
        <v>210</v>
      </c>
      <c r="S224" s="92" t="s">
        <v>1120</v>
      </c>
      <c r="W224" s="98"/>
      <c r="Y224" s="92" t="s">
        <v>1121</v>
      </c>
      <c r="Z224" s="92" t="n">
        <v>10</v>
      </c>
      <c r="AC224" s="92" t="s">
        <v>213</v>
      </c>
      <c r="AD224" s="92" t="str">
        <f aca="false">IF(AC224="НЕТ","Нет",IF(AC224="С","Cex (Х)",IF(AC224="М","Cex (Д)"," ")))</f>
        <v>Cex (Д)</v>
      </c>
      <c r="AE224" s="92" t="str">
        <f aca="false">CONCATENATE(IF(AC224="Нет","",CONCATENATE(AC224,";")),IF(AD224="Нет","",AD224))</f>
        <v>М;Cex (Д)</v>
      </c>
      <c r="AF224" s="92" t="s">
        <v>22</v>
      </c>
      <c r="AG224" s="92" t="s">
        <v>1122</v>
      </c>
      <c r="AH224" s="99" t="n">
        <f aca="false">102000+(B224-2)/10-2000</f>
        <v>102238</v>
      </c>
      <c r="AI224" s="94" t="n">
        <f aca="false">IF(AC224="Нет","Нет",AH224*10+2)</f>
        <v>1022382</v>
      </c>
      <c r="AJ224" s="92" t="str">
        <f aca="false">IF(AC224="М",CONCATENATE("ГАНК-4СEx (Д) для определения: ",S224),IF(AC224="С",CONCATENATE("ГАНК-4СEx (Х) для определения: ",S224),"Нет"))</f>
        <v>ГАНК-4СEx (Д) для определения: Октан-1-ол по изоамиловому спирту (Р)</v>
      </c>
      <c r="AK224" s="92" t="s">
        <v>210</v>
      </c>
      <c r="AL224" s="94" t="n">
        <f aca="false">IF(AC224="нет","Нет",1026000+(B224-2)/10-2000)</f>
        <v>1026238</v>
      </c>
      <c r="AM224" s="92" t="str">
        <f aca="false">IF(AC224="М",CONCATENATE("ГАНК-4ФEx (Д) для определения: ",S224),IF(AC224="С",CONCATENATE("ГАНК-4ФEx (Х) для определения: ",S224),"Нет"))</f>
        <v>ГАНК-4ФEx (Д) для определения: Октан-1-ол по изоамиловому спирту (Р)</v>
      </c>
      <c r="AN224" s="92" t="s">
        <v>22</v>
      </c>
    </row>
    <row r="225" customFormat="false" ht="21" hidden="false" customHeight="false" outlineLevel="0" collapsed="false">
      <c r="A225" s="88" t="s">
        <v>1123</v>
      </c>
      <c r="B225" s="95" t="n">
        <v>22392</v>
      </c>
      <c r="C225" s="90" t="s">
        <v>254</v>
      </c>
      <c r="D225" s="93" t="s">
        <v>180</v>
      </c>
      <c r="E225" s="96" t="s">
        <v>210</v>
      </c>
      <c r="H225" s="97"/>
      <c r="I225" s="97" t="s">
        <v>318</v>
      </c>
      <c r="J225" s="97"/>
      <c r="K225" s="92" t="s">
        <v>209</v>
      </c>
      <c r="L225" s="92" t="s">
        <v>22</v>
      </c>
      <c r="M225" s="92" t="s">
        <v>210</v>
      </c>
      <c r="N225" s="92" t="s">
        <v>210</v>
      </c>
      <c r="O225" s="92" t="s">
        <v>22</v>
      </c>
      <c r="P225" s="92" t="s">
        <v>210</v>
      </c>
      <c r="Q225" s="92" t="s">
        <v>210</v>
      </c>
      <c r="R225" s="92" t="s">
        <v>210</v>
      </c>
      <c r="S225" s="92" t="s">
        <v>1124</v>
      </c>
      <c r="W225" s="98"/>
      <c r="Y225" s="92" t="s">
        <v>1125</v>
      </c>
      <c r="Z225" s="92" t="n">
        <v>10</v>
      </c>
      <c r="AC225" s="92" t="s">
        <v>213</v>
      </c>
      <c r="AD225" s="92" t="str">
        <f aca="false">IF(AC225="НЕТ","Нет",IF(AC225="С","Cex (Х)",IF(AC225="М","Cex (Д)"," ")))</f>
        <v>Cex (Д)</v>
      </c>
      <c r="AE225" s="92" t="str">
        <f aca="false">CONCATENATE(IF(AC225="Нет","",CONCATENATE(AC225,";")),IF(AD225="Нет","",AD225))</f>
        <v>М;Cex (Д)</v>
      </c>
      <c r="AF225" s="92" t="s">
        <v>22</v>
      </c>
      <c r="AG225" s="92" t="s">
        <v>1126</v>
      </c>
      <c r="AH225" s="99" t="n">
        <f aca="false">102000+(B225-2)/10-2000</f>
        <v>102239</v>
      </c>
      <c r="AI225" s="94" t="n">
        <f aca="false">IF(AC225="Нет","Нет",AH225*10+2)</f>
        <v>1022392</v>
      </c>
      <c r="AJ225" s="92" t="str">
        <f aca="false">IF(AC225="М",CONCATENATE("ГАНК-4СEx (Д) для определения: ",S225),IF(AC225="С",CONCATENATE("ГАНК-4СEx (Х) для определения: ",S225),"Нет"))</f>
        <v>ГАНК-4СEx (Д) для определения: Спирт изоамиловый по изоамиловому спирту (Р)</v>
      </c>
      <c r="AK225" s="92" t="s">
        <v>210</v>
      </c>
      <c r="AL225" s="94" t="n">
        <f aca="false">IF(AC225="нет","Нет",1026000+(B225-2)/10-2000)</f>
        <v>1026239</v>
      </c>
      <c r="AM225" s="92" t="str">
        <f aca="false">IF(AC225="М",CONCATENATE("ГАНК-4ФEx (Д) для определения: ",S225),IF(AC225="С",CONCATENATE("ГАНК-4ФEx (Х) для определения: ",S225),"Нет"))</f>
        <v>ГАНК-4ФEx (Д) для определения: Спирт изоамиловый по изоамиловому спирту (Р)</v>
      </c>
      <c r="AN225" s="92" t="s">
        <v>22</v>
      </c>
    </row>
    <row r="226" customFormat="false" ht="21" hidden="false" customHeight="false" outlineLevel="0" collapsed="false">
      <c r="A226" s="88" t="s">
        <v>1127</v>
      </c>
      <c r="B226" s="95" t="n">
        <v>22402</v>
      </c>
      <c r="C226" s="90" t="s">
        <v>254</v>
      </c>
      <c r="D226" s="93" t="s">
        <v>180</v>
      </c>
      <c r="E226" s="96" t="s">
        <v>210</v>
      </c>
      <c r="H226" s="97"/>
      <c r="I226" s="97" t="s">
        <v>318</v>
      </c>
      <c r="J226" s="97"/>
      <c r="K226" s="92" t="s">
        <v>209</v>
      </c>
      <c r="L226" s="92" t="s">
        <v>22</v>
      </c>
      <c r="M226" s="92" t="s">
        <v>210</v>
      </c>
      <c r="N226" s="92" t="s">
        <v>210</v>
      </c>
      <c r="O226" s="92" t="s">
        <v>22</v>
      </c>
      <c r="P226" s="92" t="s">
        <v>210</v>
      </c>
      <c r="Q226" s="92" t="s">
        <v>210</v>
      </c>
      <c r="R226" s="92" t="s">
        <v>210</v>
      </c>
      <c r="S226" s="92" t="s">
        <v>1128</v>
      </c>
      <c r="W226" s="98"/>
      <c r="Y226" s="92" t="s">
        <v>1129</v>
      </c>
      <c r="Z226" s="92" t="n">
        <v>10</v>
      </c>
      <c r="AC226" s="92" t="s">
        <v>213</v>
      </c>
      <c r="AD226" s="92" t="str">
        <f aca="false">IF(AC226="НЕТ","Нет",IF(AC226="С","Cex (Х)",IF(AC226="М","Cex (Д)"," ")))</f>
        <v>Cex (Д)</v>
      </c>
      <c r="AE226" s="92" t="str">
        <f aca="false">CONCATENATE(IF(AC226="Нет","",CONCATENATE(AC226,";")),IF(AD226="Нет","",AD226))</f>
        <v>М;Cex (Д)</v>
      </c>
      <c r="AF226" s="92" t="s">
        <v>22</v>
      </c>
      <c r="AG226" s="92" t="s">
        <v>1130</v>
      </c>
      <c r="AH226" s="99" t="n">
        <f aca="false">102000+(B226-2)/10-2000</f>
        <v>102240</v>
      </c>
      <c r="AI226" s="94" t="n">
        <f aca="false">IF(AC226="Нет","Нет",AH226*10+2)</f>
        <v>1022402</v>
      </c>
      <c r="AJ226" s="92" t="str">
        <f aca="false">IF(AC226="М",CONCATENATE("ГАНК-4СEx (Д) для определения: ",S226),IF(AC226="С",CONCATENATE("ГАНК-4СEx (Х) для определения: ",S226),"Нет"))</f>
        <v>ГАНК-4СEx (Д) для определения: Спирт нониловый по изоамиловому спирту (Р)</v>
      </c>
      <c r="AK226" s="92" t="s">
        <v>210</v>
      </c>
      <c r="AL226" s="94" t="n">
        <f aca="false">IF(AC226="нет","Нет",1026000+(B226-2)/10-2000)</f>
        <v>1026240</v>
      </c>
      <c r="AM226" s="92" t="str">
        <f aca="false">IF(AC226="М",CONCATENATE("ГАНК-4ФEx (Д) для определения: ",S226),IF(AC226="С",CONCATENATE("ГАНК-4ФEx (Х) для определения: ",S226),"Нет"))</f>
        <v>ГАНК-4ФEx (Д) для определения: Спирт нониловый по изоамиловому спирту (Р)</v>
      </c>
      <c r="AN226" s="92" t="s">
        <v>22</v>
      </c>
    </row>
    <row r="227" customFormat="false" ht="21" hidden="false" customHeight="false" outlineLevel="0" collapsed="false">
      <c r="A227" s="88" t="s">
        <v>1131</v>
      </c>
      <c r="B227" s="95" t="n">
        <v>22412</v>
      </c>
      <c r="C227" s="90" t="s">
        <v>207</v>
      </c>
      <c r="D227" s="93" t="s">
        <v>180</v>
      </c>
      <c r="E227" s="96" t="s">
        <v>210</v>
      </c>
      <c r="H227" s="97"/>
      <c r="I227" s="97" t="s">
        <v>235</v>
      </c>
      <c r="J227" s="97"/>
      <c r="K227" s="92" t="s">
        <v>209</v>
      </c>
      <c r="L227" s="92" t="s">
        <v>22</v>
      </c>
      <c r="M227" s="92" t="s">
        <v>210</v>
      </c>
      <c r="N227" s="92" t="s">
        <v>210</v>
      </c>
      <c r="O227" s="92" t="s">
        <v>22</v>
      </c>
      <c r="P227" s="92" t="s">
        <v>210</v>
      </c>
      <c r="Q227" s="92" t="s">
        <v>210</v>
      </c>
      <c r="R227" s="92" t="s">
        <v>210</v>
      </c>
      <c r="S227" s="92" t="s">
        <v>1132</v>
      </c>
      <c r="W227" s="98"/>
      <c r="Y227" s="92" t="s">
        <v>1133</v>
      </c>
      <c r="Z227" s="92" t="n">
        <v>2</v>
      </c>
      <c r="AC227" s="92" t="s">
        <v>213</v>
      </c>
      <c r="AD227" s="92" t="str">
        <f aca="false">IF(AC227="НЕТ","Нет",IF(AC227="С","Cex (Х)",IF(AC227="М","Cex (Д)"," ")))</f>
        <v>Cex (Д)</v>
      </c>
      <c r="AE227" s="92" t="str">
        <f aca="false">CONCATENATE(IF(AC227="Нет","",CONCATENATE(AC227,";")),IF(AD227="Нет","",AD227))</f>
        <v>М;Cex (Д)</v>
      </c>
      <c r="AF227" s="92" t="s">
        <v>22</v>
      </c>
      <c r="AG227" s="92" t="s">
        <v>1134</v>
      </c>
      <c r="AH227" s="99" t="n">
        <f aca="false">102000+(B227-2)/10-2000</f>
        <v>102241</v>
      </c>
      <c r="AI227" s="94" t="n">
        <f aca="false">IF(AC227="Нет","Нет",AH227*10+2)</f>
        <v>1022412</v>
      </c>
      <c r="AJ227" s="92" t="str">
        <f aca="false">IF(AC227="М",CONCATENATE("ГАНК-4СEx (Д) для определения: ",S227),IF(AC227="С",CONCATENATE("ГАНК-4СEx (Х) для определения: ",S227),"Нет"))</f>
        <v>ГАНК-4СEx (Д) для определения: 6-Аминогексановая кислота (Р)</v>
      </c>
      <c r="AK227" s="92" t="s">
        <v>210</v>
      </c>
      <c r="AL227" s="94" t="n">
        <f aca="false">IF(AC227="нет","Нет",1026000+(B227-2)/10-2000)</f>
        <v>1026241</v>
      </c>
      <c r="AM227" s="92" t="str">
        <f aca="false">IF(AC227="М",CONCATENATE("ГАНК-4ФEx (Д) для определения: ",S227),IF(AC227="С",CONCATENATE("ГАНК-4ФEx (Х) для определения: ",S227),"Нет"))</f>
        <v>ГАНК-4ФEx (Д) для определения: 6-Аминогексановая кислота (Р)</v>
      </c>
      <c r="AN227" s="92" t="s">
        <v>22</v>
      </c>
    </row>
    <row r="228" customFormat="false" ht="21" hidden="false" customHeight="false" outlineLevel="0" collapsed="false">
      <c r="A228" s="88" t="s">
        <v>1135</v>
      </c>
      <c r="B228" s="95" t="n">
        <v>22422</v>
      </c>
      <c r="C228" s="90" t="s">
        <v>229</v>
      </c>
      <c r="D228" s="93" t="s">
        <v>180</v>
      </c>
      <c r="E228" s="96" t="s">
        <v>208</v>
      </c>
      <c r="H228" s="97"/>
      <c r="I228" s="93" t="s">
        <v>625</v>
      </c>
      <c r="J228" s="97"/>
      <c r="K228" s="92" t="s">
        <v>209</v>
      </c>
      <c r="L228" s="92" t="s">
        <v>22</v>
      </c>
      <c r="M228" s="92" t="s">
        <v>208</v>
      </c>
      <c r="N228" s="92" t="s">
        <v>208</v>
      </c>
      <c r="O228" s="92" t="s">
        <v>22</v>
      </c>
      <c r="P228" s="92" t="s">
        <v>208</v>
      </c>
      <c r="Q228" s="92" t="s">
        <v>208</v>
      </c>
      <c r="R228" s="92" t="s">
        <v>22</v>
      </c>
      <c r="S228" s="92" t="s">
        <v>1136</v>
      </c>
      <c r="W228" s="98"/>
      <c r="Y228" s="92" t="s">
        <v>1137</v>
      </c>
      <c r="Z228" s="92" t="n">
        <v>1</v>
      </c>
      <c r="AC228" s="92" t="s">
        <v>227</v>
      </c>
      <c r="AD228" s="92" t="str">
        <f aca="false">IF(AC228="НЕТ","Нет",IF(AC228="С","Cex (Х)",IF(AC228="М","Cex (Д)"," ")))</f>
        <v>Cex (Х)</v>
      </c>
      <c r="AE228" s="92" t="str">
        <f aca="false">CONCATENATE(IF(AC228="Нет","",CONCATENATE(AC228,";")),IF(AD228="Нет","",AD228))</f>
        <v>С;Cex (Х)</v>
      </c>
      <c r="AF228" s="92" t="s">
        <v>1138</v>
      </c>
      <c r="AG228" s="92" t="s">
        <v>22</v>
      </c>
      <c r="AH228" s="99" t="n">
        <f aca="false">102000+(B228-2)/10-2000</f>
        <v>102242</v>
      </c>
      <c r="AI228" s="94" t="n">
        <f aca="false">IF(AC228="Нет","Нет",AH228*10+2)</f>
        <v>1022422</v>
      </c>
      <c r="AJ228" s="92" t="str">
        <f aca="false">IF(AC228="М",CONCATENATE("ГАНК-4СEx (Д) для определения: ",S228),IF(AC228="С",CONCATENATE("ГАНК-4СEx (Х) для определения: ",S228),"Нет"))</f>
        <v>ГАНК-4СEx (Х) для определения: Оксид кальция (Р)</v>
      </c>
      <c r="AK228" s="92" t="s">
        <v>208</v>
      </c>
      <c r="AL228" s="94" t="n">
        <f aca="false">IF(AC228="нет","Нет",1026000+(B228-2)/10-2000)</f>
        <v>1026242</v>
      </c>
      <c r="AM228" s="92" t="str">
        <f aca="false">IF(AC228="М",CONCATENATE("ГАНК-4ФEx (Д) для определения: ",S228),IF(AC228="С",CONCATENATE("ГАНК-4ФEx (Х) для определения: ",S228),"Нет"))</f>
        <v>ГАНК-4ФEx (Х) для определения: Оксид кальция (Р)</v>
      </c>
      <c r="AN228" s="92" t="s">
        <v>22</v>
      </c>
    </row>
    <row r="229" customFormat="false" ht="21" hidden="false" customHeight="false" outlineLevel="0" collapsed="false">
      <c r="A229" s="88" t="s">
        <v>1139</v>
      </c>
      <c r="B229" s="95" t="n">
        <v>22432</v>
      </c>
      <c r="C229" s="90" t="s">
        <v>480</v>
      </c>
      <c r="D229" s="93" t="s">
        <v>180</v>
      </c>
      <c r="E229" s="96" t="s">
        <v>208</v>
      </c>
      <c r="H229" s="97"/>
      <c r="I229" s="93" t="s">
        <v>625</v>
      </c>
      <c r="J229" s="97"/>
      <c r="K229" s="92" t="s">
        <v>209</v>
      </c>
      <c r="L229" s="92" t="s">
        <v>22</v>
      </c>
      <c r="M229" s="92" t="s">
        <v>208</v>
      </c>
      <c r="N229" s="92" t="s">
        <v>208</v>
      </c>
      <c r="O229" s="92" t="s">
        <v>22</v>
      </c>
      <c r="P229" s="92" t="s">
        <v>208</v>
      </c>
      <c r="Q229" s="92" t="s">
        <v>208</v>
      </c>
      <c r="R229" s="92" t="s">
        <v>22</v>
      </c>
      <c r="S229" s="92" t="s">
        <v>1140</v>
      </c>
      <c r="W229" s="98"/>
      <c r="Y229" s="92" t="s">
        <v>1141</v>
      </c>
      <c r="Z229" s="92" t="n">
        <v>4</v>
      </c>
      <c r="AC229" s="92" t="s">
        <v>227</v>
      </c>
      <c r="AD229" s="92" t="str">
        <f aca="false">IF(AC229="НЕТ","Нет",IF(AC229="С","Cex (Х)",IF(AC229="М","Cex (Д)"," ")))</f>
        <v>Cex (Х)</v>
      </c>
      <c r="AE229" s="92" t="str">
        <f aca="false">CONCATENATE(IF(AC229="Нет","",CONCATENATE(AC229,";")),IF(AD229="Нет","",AD229))</f>
        <v>С;Cex (Х)</v>
      </c>
      <c r="AF229" s="92" t="s">
        <v>1142</v>
      </c>
      <c r="AG229" s="92" t="s">
        <v>22</v>
      </c>
      <c r="AH229" s="99" t="n">
        <f aca="false">102000+(B229-2)/10-2000</f>
        <v>102243</v>
      </c>
      <c r="AI229" s="94" t="n">
        <f aca="false">IF(AC229="Нет","Нет",AH229*10+2)</f>
        <v>1022432</v>
      </c>
      <c r="AJ229" s="92" t="str">
        <f aca="false">IF(AC229="М",CONCATENATE("ГАНК-4СEx (Д) для определения: ",S229),IF(AC229="С",CONCATENATE("ГАНК-4СEx (Х) для определения: ",S229),"Нет"))</f>
        <v>ГАНК-4СEx (Х) для определения: Оксид магния (Р)</v>
      </c>
      <c r="AK229" s="92" t="s">
        <v>208</v>
      </c>
      <c r="AL229" s="94" t="n">
        <f aca="false">IF(AC229="нет","Нет",1026000+(B229-2)/10-2000)</f>
        <v>1026243</v>
      </c>
      <c r="AM229" s="92" t="str">
        <f aca="false">IF(AC229="М",CONCATENATE("ГАНК-4ФEx (Д) для определения: ",S229),IF(AC229="С",CONCATENATE("ГАНК-4ФEx (Х) для определения: ",S229),"Нет"))</f>
        <v>ГАНК-4ФEx (Х) для определения: Оксид магния (Р)</v>
      </c>
      <c r="AN229" s="92" t="s">
        <v>22</v>
      </c>
    </row>
    <row r="230" customFormat="false" ht="21" hidden="false" customHeight="false" outlineLevel="0" collapsed="false">
      <c r="A230" s="88" t="s">
        <v>1143</v>
      </c>
      <c r="B230" s="95" t="n">
        <v>22442</v>
      </c>
      <c r="C230" s="90" t="s">
        <v>506</v>
      </c>
      <c r="D230" s="93" t="s">
        <v>180</v>
      </c>
      <c r="E230" s="96" t="s">
        <v>208</v>
      </c>
      <c r="H230" s="97"/>
      <c r="I230" s="93" t="s">
        <v>625</v>
      </c>
      <c r="J230" s="97"/>
      <c r="K230" s="92" t="s">
        <v>209</v>
      </c>
      <c r="L230" s="92" t="s">
        <v>22</v>
      </c>
      <c r="M230" s="92" t="s">
        <v>208</v>
      </c>
      <c r="N230" s="92" t="s">
        <v>208</v>
      </c>
      <c r="O230" s="92" t="s">
        <v>22</v>
      </c>
      <c r="P230" s="92" t="s">
        <v>208</v>
      </c>
      <c r="Q230" s="92" t="s">
        <v>208</v>
      </c>
      <c r="R230" s="92" t="s">
        <v>22</v>
      </c>
      <c r="S230" s="92" t="s">
        <v>1144</v>
      </c>
      <c r="W230" s="98"/>
      <c r="Y230" s="92" t="s">
        <v>1145</v>
      </c>
      <c r="Z230" s="92" t="n">
        <v>0.2</v>
      </c>
      <c r="AC230" s="92" t="s">
        <v>227</v>
      </c>
      <c r="AD230" s="92" t="str">
        <f aca="false">IF(AC230="НЕТ","Нет",IF(AC230="С","Cex (Х)",IF(AC230="М","Cex (Д)"," ")))</f>
        <v>Cex (Х)</v>
      </c>
      <c r="AE230" s="92" t="str">
        <f aca="false">CONCATENATE(IF(AC230="Нет","",CONCATENATE(AC230,";")),IF(AD230="Нет","",AD230))</f>
        <v>С;Cex (Х)</v>
      </c>
      <c r="AF230" s="92" t="s">
        <v>1146</v>
      </c>
      <c r="AG230" s="92" t="s">
        <v>22</v>
      </c>
      <c r="AH230" s="99" t="n">
        <f aca="false">102000+(B230-2)/10-2000</f>
        <v>102244</v>
      </c>
      <c r="AI230" s="94" t="n">
        <f aca="false">IF(AC230="Нет","Нет",AH230*10+2)</f>
        <v>1022442</v>
      </c>
      <c r="AJ230" s="92" t="str">
        <f aca="false">IF(AC230="М",CONCATENATE("ГАНК-4СEx (Д) для определения: ",S230),IF(AC230="С",CONCATENATE("ГАНК-4СEx (Х) для определения: ",S230),"Нет"))</f>
        <v>ГАНК-4СEx (Х) для определения: Оксид олова (Р) </v>
      </c>
      <c r="AK230" s="92" t="s">
        <v>208</v>
      </c>
      <c r="AL230" s="94" t="n">
        <f aca="false">IF(AC230="нет","Нет",1026000+(B230-2)/10-2000)</f>
        <v>1026244</v>
      </c>
      <c r="AM230" s="92" t="str">
        <f aca="false">IF(AC230="М",CONCATENATE("ГАНК-4ФEx (Д) для определения: ",S230),IF(AC230="С",CONCATENATE("ГАНК-4ФEx (Х) для определения: ",S230),"Нет"))</f>
        <v>ГАНК-4ФEx (Х) для определения: Оксид олова (Р) </v>
      </c>
      <c r="AN230" s="92" t="s">
        <v>22</v>
      </c>
    </row>
    <row r="231" customFormat="false" ht="21" hidden="false" customHeight="false" outlineLevel="0" collapsed="false">
      <c r="A231" s="88" t="s">
        <v>1147</v>
      </c>
      <c r="B231" s="95" t="n">
        <v>22452</v>
      </c>
      <c r="C231" s="90" t="s">
        <v>587</v>
      </c>
      <c r="D231" s="93" t="s">
        <v>180</v>
      </c>
      <c r="E231" s="96" t="s">
        <v>208</v>
      </c>
      <c r="H231" s="97"/>
      <c r="I231" s="93" t="s">
        <v>625</v>
      </c>
      <c r="J231" s="97"/>
      <c r="K231" s="92" t="s">
        <v>209</v>
      </c>
      <c r="L231" s="92" t="s">
        <v>22</v>
      </c>
      <c r="M231" s="92" t="s">
        <v>208</v>
      </c>
      <c r="N231" s="92" t="s">
        <v>208</v>
      </c>
      <c r="O231" s="92" t="s">
        <v>22</v>
      </c>
      <c r="P231" s="92" t="s">
        <v>208</v>
      </c>
      <c r="Q231" s="92" t="s">
        <v>208</v>
      </c>
      <c r="R231" s="92" t="s">
        <v>22</v>
      </c>
      <c r="S231" s="92" t="s">
        <v>1148</v>
      </c>
      <c r="W231" s="98"/>
      <c r="Y231" s="92" t="s">
        <v>1149</v>
      </c>
      <c r="Z231" s="92" t="n">
        <v>0.05</v>
      </c>
      <c r="AC231" s="92" t="s">
        <v>227</v>
      </c>
      <c r="AD231" s="92" t="str">
        <f aca="false">IF(AC231="НЕТ","Нет",IF(AC231="С","Cex (Х)",IF(AC231="М","Cex (Д)"," ")))</f>
        <v>Cex (Х)</v>
      </c>
      <c r="AE231" s="92" t="str">
        <f aca="false">CONCATENATE(IF(AC231="Нет","",CONCATENATE(AC231,";")),IF(AD231="Нет","",AD231))</f>
        <v>С;Cex (Х)</v>
      </c>
      <c r="AF231" s="92" t="s">
        <v>1150</v>
      </c>
      <c r="AG231" s="92" t="s">
        <v>22</v>
      </c>
      <c r="AH231" s="99" t="n">
        <f aca="false">102000+(B231-2)/10-2000</f>
        <v>102245</v>
      </c>
      <c r="AI231" s="94" t="n">
        <f aca="false">IF(AC231="Нет","Нет",AH231*10+2)</f>
        <v>1022452</v>
      </c>
      <c r="AJ231" s="92" t="str">
        <f aca="false">IF(AC231="М",CONCATENATE("ГАНК-4СEx (Д) для определения: ",S231),IF(AC231="С",CONCATENATE("ГАНК-4СEx (Х) для определения: ",S231),"Нет"))</f>
        <v>ГАНК-4СEx (Х) для определения: Оксиды свинца (Р)</v>
      </c>
      <c r="AK231" s="92" t="s">
        <v>208</v>
      </c>
      <c r="AL231" s="94" t="n">
        <f aca="false">IF(AC231="нет","Нет",1026000+(B231-2)/10-2000)</f>
        <v>1026245</v>
      </c>
      <c r="AM231" s="92" t="str">
        <f aca="false">IF(AC231="М",CONCATENATE("ГАНК-4ФEx (Д) для определения: ",S231),IF(AC231="С",CONCATENATE("ГАНК-4ФEx (Х) для определения: ",S231),"Нет"))</f>
        <v>ГАНК-4ФEx (Х) для определения: Оксиды свинца (Р)</v>
      </c>
      <c r="AN231" s="92" t="s">
        <v>22</v>
      </c>
    </row>
    <row r="232" customFormat="false" ht="21" hidden="false" customHeight="false" outlineLevel="0" collapsed="false">
      <c r="A232" s="88" t="s">
        <v>1151</v>
      </c>
      <c r="B232" s="95" t="n">
        <v>22462</v>
      </c>
      <c r="C232" s="90" t="s">
        <v>308</v>
      </c>
      <c r="D232" s="93" t="s">
        <v>180</v>
      </c>
      <c r="E232" s="96" t="s">
        <v>210</v>
      </c>
      <c r="H232" s="97"/>
      <c r="I232" s="98" t="s">
        <v>309</v>
      </c>
      <c r="J232" s="97"/>
      <c r="K232" s="92" t="s">
        <v>209</v>
      </c>
      <c r="L232" s="92" t="s">
        <v>22</v>
      </c>
      <c r="M232" s="92" t="s">
        <v>210</v>
      </c>
      <c r="N232" s="92" t="s">
        <v>210</v>
      </c>
      <c r="O232" s="92" t="s">
        <v>22</v>
      </c>
      <c r="P232" s="92" t="s">
        <v>210</v>
      </c>
      <c r="Q232" s="92" t="s">
        <v>210</v>
      </c>
      <c r="R232" s="92" t="s">
        <v>210</v>
      </c>
      <c r="S232" s="92" t="s">
        <v>1152</v>
      </c>
      <c r="W232" s="98"/>
      <c r="Y232" s="92" t="s">
        <v>1055</v>
      </c>
      <c r="Z232" s="92" t="n">
        <v>300</v>
      </c>
      <c r="AC232" s="92" t="s">
        <v>213</v>
      </c>
      <c r="AD232" s="92" t="str">
        <f aca="false">IF(AC232="НЕТ","Нет",IF(AC232="С","Cex (Х)",IF(AC232="М","Cex (Д)"," ")))</f>
        <v>Cex (Д)</v>
      </c>
      <c r="AE232" s="92" t="str">
        <f aca="false">CONCATENATE(IF(AC232="Нет","",CONCATENATE(AC232,";")),IF(AD232="Нет","",AD232))</f>
        <v>М;Cex (Д)</v>
      </c>
      <c r="AF232" s="92" t="s">
        <v>22</v>
      </c>
      <c r="AG232" s="92" t="s">
        <v>1153</v>
      </c>
      <c r="AH232" s="99" t="n">
        <f aca="false">102000+(B232-2)/10-2000</f>
        <v>102246</v>
      </c>
      <c r="AI232" s="94" t="n">
        <f aca="false">IF(AC232="Нет","Нет",AH232*10+2)</f>
        <v>1022462</v>
      </c>
      <c r="AJ232" s="92" t="str">
        <f aca="false">IF(AC232="М",CONCATENATE("ГАНК-4СEx (Д) для определения: ",S232),IF(AC232="С",CONCATENATE("ГАНК-4СEx (Х) для определения: ",S232),"Нет"))</f>
        <v>ГАНК-4СEx (Д) для определения: Октан в пересчете на гексан (Р)</v>
      </c>
      <c r="AK232" s="92" t="s">
        <v>210</v>
      </c>
      <c r="AL232" s="94" t="n">
        <f aca="false">IF(AC232="нет","Нет",1026000+(B232-2)/10-2000)</f>
        <v>1026246</v>
      </c>
      <c r="AM232" s="92" t="str">
        <f aca="false">IF(AC232="М",CONCATENATE("ГАНК-4ФEx (Д) для определения: ",S232),IF(AC232="С",CONCATENATE("ГАНК-4ФEx (Х) для определения: ",S232),"Нет"))</f>
        <v>ГАНК-4ФEx (Д) для определения: Октан в пересчете на гексан (Р)</v>
      </c>
      <c r="AN232" s="92" t="s">
        <v>22</v>
      </c>
    </row>
    <row r="233" customFormat="false" ht="21" hidden="false" customHeight="false" outlineLevel="0" collapsed="false">
      <c r="A233" s="88" t="s">
        <v>1154</v>
      </c>
      <c r="B233" s="95" t="n">
        <v>22472</v>
      </c>
      <c r="C233" s="90" t="s">
        <v>308</v>
      </c>
      <c r="D233" s="93" t="s">
        <v>180</v>
      </c>
      <c r="E233" s="96" t="s">
        <v>210</v>
      </c>
      <c r="H233" s="97"/>
      <c r="I233" s="98" t="s">
        <v>309</v>
      </c>
      <c r="J233" s="97"/>
      <c r="K233" s="92" t="s">
        <v>209</v>
      </c>
      <c r="L233" s="92" t="s">
        <v>22</v>
      </c>
      <c r="M233" s="92" t="s">
        <v>210</v>
      </c>
      <c r="N233" s="92" t="s">
        <v>210</v>
      </c>
      <c r="O233" s="92" t="s">
        <v>22</v>
      </c>
      <c r="P233" s="92" t="s">
        <v>210</v>
      </c>
      <c r="Q233" s="92" t="s">
        <v>210</v>
      </c>
      <c r="R233" s="92" t="s">
        <v>210</v>
      </c>
      <c r="S233" s="92" t="s">
        <v>1155</v>
      </c>
      <c r="W233" s="98"/>
      <c r="Y233" s="92" t="s">
        <v>1156</v>
      </c>
      <c r="Z233" s="92" t="n">
        <v>300</v>
      </c>
      <c r="AC233" s="92" t="s">
        <v>213</v>
      </c>
      <c r="AD233" s="92" t="str">
        <f aca="false">IF(AC233="НЕТ","Нет",IF(AC233="С","Cex (Х)",IF(AC233="М","Cex (Д)"," ")))</f>
        <v>Cex (Д)</v>
      </c>
      <c r="AE233" s="92" t="str">
        <f aca="false">CONCATENATE(IF(AC233="Нет","",CONCATENATE(AC233,";")),IF(AD233="Нет","",AD233))</f>
        <v>М;Cex (Д)</v>
      </c>
      <c r="AF233" s="92" t="s">
        <v>22</v>
      </c>
      <c r="AG233" s="92" t="s">
        <v>1157</v>
      </c>
      <c r="AH233" s="99" t="n">
        <f aca="false">102000+(B233-2)/10-2000</f>
        <v>102247</v>
      </c>
      <c r="AI233" s="94" t="n">
        <f aca="false">IF(AC233="Нет","Нет",AH233*10+2)</f>
        <v>1022472</v>
      </c>
      <c r="AJ233" s="92" t="str">
        <f aca="false">IF(AC233="М",CONCATENATE("ГАНК-4СEx (Д) для определения: ",S233),IF(AC233="С",CONCATENATE("ГАНК-4СEx (Х) для определения: ",S233),"Нет"))</f>
        <v>ГАНК-4СEx (Д) для определения: Декан в пересчете на гексан (Р)</v>
      </c>
      <c r="AK233" s="92" t="s">
        <v>210</v>
      </c>
      <c r="AL233" s="94" t="n">
        <f aca="false">IF(AC233="нет","Нет",1026000+(B233-2)/10-2000)</f>
        <v>1026247</v>
      </c>
      <c r="AM233" s="92" t="str">
        <f aca="false">IF(AC233="М",CONCATENATE("ГАНК-4ФEx (Д) для определения: ",S233),IF(AC233="С",CONCATENATE("ГАНК-4ФEx (Х) для определения: ",S233),"Нет"))</f>
        <v>ГАНК-4ФEx (Д) для определения: Декан в пересчете на гексан (Р)</v>
      </c>
      <c r="AN233" s="92" t="s">
        <v>22</v>
      </c>
    </row>
    <row r="234" customFormat="false" ht="21" hidden="false" customHeight="false" outlineLevel="0" collapsed="false">
      <c r="A234" s="88" t="s">
        <v>1158</v>
      </c>
      <c r="B234" s="95" t="n">
        <v>22482</v>
      </c>
      <c r="C234" s="90" t="s">
        <v>308</v>
      </c>
      <c r="D234" s="93" t="s">
        <v>180</v>
      </c>
      <c r="E234" s="96" t="s">
        <v>210</v>
      </c>
      <c r="H234" s="97"/>
      <c r="I234" s="98" t="s">
        <v>309</v>
      </c>
      <c r="J234" s="97"/>
      <c r="K234" s="92" t="s">
        <v>209</v>
      </c>
      <c r="L234" s="92" t="s">
        <v>22</v>
      </c>
      <c r="M234" s="92" t="s">
        <v>210</v>
      </c>
      <c r="N234" s="92" t="s">
        <v>210</v>
      </c>
      <c r="O234" s="92" t="s">
        <v>22</v>
      </c>
      <c r="P234" s="92" t="s">
        <v>210</v>
      </c>
      <c r="Q234" s="92" t="s">
        <v>210</v>
      </c>
      <c r="R234" s="92" t="s">
        <v>210</v>
      </c>
      <c r="S234" s="92" t="s">
        <v>1159</v>
      </c>
      <c r="W234" s="98"/>
      <c r="Y234" s="92" t="s">
        <v>1160</v>
      </c>
      <c r="Z234" s="92" t="n">
        <v>300</v>
      </c>
      <c r="AC234" s="92" t="s">
        <v>213</v>
      </c>
      <c r="AD234" s="92" t="str">
        <f aca="false">IF(AC234="НЕТ","Нет",IF(AC234="С","Cex (Х)",IF(AC234="М","Cex (Д)"," ")))</f>
        <v>Cex (Д)</v>
      </c>
      <c r="AE234" s="92" t="str">
        <f aca="false">CONCATENATE(IF(AC234="Нет","",CONCATENATE(AC234,";")),IF(AD234="Нет","",AD234))</f>
        <v>М;Cex (Д)</v>
      </c>
      <c r="AF234" s="92" t="s">
        <v>22</v>
      </c>
      <c r="AG234" s="92" t="s">
        <v>1161</v>
      </c>
      <c r="AH234" s="99" t="n">
        <f aca="false">102000+(B234-2)/10-2000</f>
        <v>102248</v>
      </c>
      <c r="AI234" s="94" t="n">
        <f aca="false">IF(AC234="Нет","Нет",AH234*10+2)</f>
        <v>1022482</v>
      </c>
      <c r="AJ234" s="92" t="str">
        <f aca="false">IF(AC234="М",CONCATENATE("ГАНК-4СEx (Д) для определения: ",S234),IF(AC234="С",CONCATENATE("ГАНК-4СEx (Х) для определения: ",S234),"Нет"))</f>
        <v>ГАНК-4СEx (Д) для определения: Нонан в пересчете на гексан (Р)</v>
      </c>
      <c r="AK234" s="92" t="s">
        <v>210</v>
      </c>
      <c r="AL234" s="94" t="n">
        <f aca="false">IF(AC234="нет","Нет",1026000+(B234-2)/10-2000)</f>
        <v>1026248</v>
      </c>
      <c r="AM234" s="92" t="str">
        <f aca="false">IF(AC234="М",CONCATENATE("ГАНК-4ФEx (Д) для определения: ",S234),IF(AC234="С",CONCATENATE("ГАНК-4ФEx (Х) для определения: ",S234),"Нет"))</f>
        <v>ГАНК-4ФEx (Д) для определения: Нонан в пересчете на гексан (Р)</v>
      </c>
      <c r="AN234" s="92" t="s">
        <v>22</v>
      </c>
    </row>
    <row r="235" customFormat="false" ht="21" hidden="false" customHeight="false" outlineLevel="0" collapsed="false">
      <c r="A235" s="88" t="s">
        <v>1162</v>
      </c>
      <c r="B235" s="95" t="n">
        <v>22542</v>
      </c>
      <c r="C235" s="90" t="s">
        <v>308</v>
      </c>
      <c r="D235" s="93" t="s">
        <v>180</v>
      </c>
      <c r="E235" s="96" t="s">
        <v>210</v>
      </c>
      <c r="H235" s="97"/>
      <c r="I235" s="98" t="s">
        <v>309</v>
      </c>
      <c r="J235" s="97"/>
      <c r="K235" s="92" t="s">
        <v>209</v>
      </c>
      <c r="L235" s="92" t="s">
        <v>22</v>
      </c>
      <c r="M235" s="92" t="s">
        <v>210</v>
      </c>
      <c r="N235" s="92" t="s">
        <v>210</v>
      </c>
      <c r="O235" s="92" t="s">
        <v>22</v>
      </c>
      <c r="P235" s="92" t="s">
        <v>210</v>
      </c>
      <c r="Q235" s="92" t="s">
        <v>210</v>
      </c>
      <c r="R235" s="92" t="s">
        <v>210</v>
      </c>
      <c r="S235" s="92" t="s">
        <v>1163</v>
      </c>
      <c r="W235" s="98"/>
      <c r="Y235" s="92" t="s">
        <v>659</v>
      </c>
      <c r="Z235" s="92" t="n">
        <v>300</v>
      </c>
      <c r="AC235" s="92" t="s">
        <v>213</v>
      </c>
      <c r="AD235" s="92" t="str">
        <f aca="false">IF(AC235="НЕТ","Нет",IF(AC235="С","Cex (Х)",IF(AC235="М","Cex (Д)"," ")))</f>
        <v>Cex (Д)</v>
      </c>
      <c r="AE235" s="92" t="str">
        <f aca="false">CONCATENATE(IF(AC235="Нет","",CONCATENATE(AC235,";")),IF(AD235="Нет","",AD235))</f>
        <v>М;Cex (Д)</v>
      </c>
      <c r="AF235" s="92" t="s">
        <v>22</v>
      </c>
      <c r="AG235" s="92" t="s">
        <v>1164</v>
      </c>
      <c r="AH235" s="99" t="n">
        <f aca="false">102000+(B235-2)/10-2000</f>
        <v>102254</v>
      </c>
      <c r="AI235" s="94" t="n">
        <f aca="false">IF(AC235="Нет","Нет",AH235*10+2)</f>
        <v>1022542</v>
      </c>
      <c r="AJ235" s="92" t="str">
        <f aca="false">IF(AC235="М",CONCATENATE("ГАНК-4СEx (Д) для определения: ",S235),IF(AC235="С",CONCATENATE("ГАНК-4СEx (Х) для определения: ",S235),"Нет"))</f>
        <v>ГАНК-4СEx (Д) для определения: Изопентан в пересчете на пентан (Р)</v>
      </c>
      <c r="AK235" s="92" t="s">
        <v>210</v>
      </c>
      <c r="AL235" s="94" t="n">
        <f aca="false">IF(AC235="нет","Нет",1026000+(B235-2)/10-2000)</f>
        <v>1026254</v>
      </c>
      <c r="AM235" s="92" t="str">
        <f aca="false">IF(AC235="М",CONCATENATE("ГАНК-4ФEx (Д) для определения: ",S235),IF(AC235="С",CONCATENATE("ГАНК-4ФEx (Х) для определения: ",S235),"Нет"))</f>
        <v>ГАНК-4ФEx (Д) для определения: Изопентан в пересчете на пентан (Р)</v>
      </c>
      <c r="AN235" s="92" t="s">
        <v>22</v>
      </c>
    </row>
    <row r="236" customFormat="false" ht="21" hidden="false" customHeight="false" outlineLevel="0" collapsed="false">
      <c r="A236" s="88" t="s">
        <v>1165</v>
      </c>
      <c r="B236" s="95" t="n">
        <v>22552</v>
      </c>
      <c r="C236" s="90" t="s">
        <v>1166</v>
      </c>
      <c r="D236" s="93" t="s">
        <v>180</v>
      </c>
      <c r="E236" s="96" t="s">
        <v>210</v>
      </c>
      <c r="H236" s="97"/>
      <c r="I236" s="97"/>
      <c r="J236" s="97" t="s">
        <v>501</v>
      </c>
      <c r="K236" s="92" t="s">
        <v>209</v>
      </c>
      <c r="L236" s="92" t="s">
        <v>22</v>
      </c>
      <c r="M236" s="92" t="s">
        <v>210</v>
      </c>
      <c r="N236" s="92" t="s">
        <v>210</v>
      </c>
      <c r="O236" s="92" t="s">
        <v>22</v>
      </c>
      <c r="P236" s="92" t="s">
        <v>210</v>
      </c>
      <c r="Q236" s="92" t="s">
        <v>210</v>
      </c>
      <c r="R236" s="92" t="s">
        <v>210</v>
      </c>
      <c r="S236" s="92" t="s">
        <v>1167</v>
      </c>
      <c r="W236" s="98"/>
      <c r="Y236" s="92" t="s">
        <v>1168</v>
      </c>
      <c r="Z236" s="92" t="n">
        <v>0.7</v>
      </c>
      <c r="AC236" s="92" t="s">
        <v>213</v>
      </c>
      <c r="AD236" s="92" t="str">
        <f aca="false">IF(AC236="НЕТ","Нет",IF(AC236="С","Cex (Х)",IF(AC236="М","Cex (Д)"," ")))</f>
        <v>Cex (Д)</v>
      </c>
      <c r="AE236" s="92" t="str">
        <f aca="false">CONCATENATE(IF(AC236="Нет","",CONCATENATE(AC236,";")),IF(AD236="Нет","",AD236))</f>
        <v>М;Cex (Д)</v>
      </c>
      <c r="AF236" s="92" t="s">
        <v>22</v>
      </c>
      <c r="AG236" s="92" t="s">
        <v>1169</v>
      </c>
      <c r="AH236" s="99" t="n">
        <f aca="false">102000+(B236-2)/10-2000</f>
        <v>102255</v>
      </c>
      <c r="AI236" s="94" t="n">
        <f aca="false">IF(AC236="Нет","Нет",AH236*10+2)</f>
        <v>1022552</v>
      </c>
      <c r="AJ236" s="92" t="str">
        <f aca="false">IF(AC236="М",CONCATENATE("ГАНК-4СEx (Д) для определения: ",S236),IF(AC236="С",CONCATENATE("ГАНК-4СEx (Х) для определения: ",S236),"Нет"))</f>
        <v>ГАНК-4СEx (Д) для определения: ДМДС (Диметилдисульфид) (Р)</v>
      </c>
      <c r="AK236" s="92" t="s">
        <v>210</v>
      </c>
      <c r="AL236" s="94" t="n">
        <f aca="false">IF(AC236="нет","Нет",1026000+(B236-2)/10-2000)</f>
        <v>1026255</v>
      </c>
      <c r="AM236" s="92" t="str">
        <f aca="false">IF(AC236="М",CONCATENATE("ГАНК-4ФEx (Д) для определения: ",S236),IF(AC236="С",CONCATENATE("ГАНК-4ФEx (Х) для определения: ",S236),"Нет"))</f>
        <v>ГАНК-4ФEx (Д) для определения: ДМДС (Диметилдисульфид) (Р)</v>
      </c>
      <c r="AN236" s="92" t="s">
        <v>22</v>
      </c>
    </row>
    <row r="237" customFormat="false" ht="21" hidden="false" customHeight="false" outlineLevel="0" collapsed="false">
      <c r="A237" s="88" t="s">
        <v>1170</v>
      </c>
      <c r="B237" s="95" t="n">
        <v>22562</v>
      </c>
      <c r="C237" s="90" t="s">
        <v>1171</v>
      </c>
      <c r="D237" s="93" t="s">
        <v>180</v>
      </c>
      <c r="E237" s="96" t="s">
        <v>210</v>
      </c>
      <c r="H237" s="97"/>
      <c r="I237" s="97"/>
      <c r="J237" s="97" t="s">
        <v>501</v>
      </c>
      <c r="K237" s="92" t="s">
        <v>209</v>
      </c>
      <c r="L237" s="92" t="s">
        <v>22</v>
      </c>
      <c r="M237" s="92" t="s">
        <v>210</v>
      </c>
      <c r="N237" s="92" t="s">
        <v>210</v>
      </c>
      <c r="O237" s="92" t="s">
        <v>22</v>
      </c>
      <c r="P237" s="92" t="s">
        <v>210</v>
      </c>
      <c r="Q237" s="92" t="s">
        <v>210</v>
      </c>
      <c r="R237" s="92" t="s">
        <v>210</v>
      </c>
      <c r="S237" s="92" t="s">
        <v>1172</v>
      </c>
      <c r="W237" s="98"/>
      <c r="Y237" s="92" t="s">
        <v>1173</v>
      </c>
      <c r="Z237" s="92" t="n">
        <v>0.3</v>
      </c>
      <c r="AC237" s="92" t="s">
        <v>213</v>
      </c>
      <c r="AD237" s="92" t="str">
        <f aca="false">IF(AC237="НЕТ","Нет",IF(AC237="С","Cex (Х)",IF(AC237="М","Cex (Д)"," ")))</f>
        <v>Cex (Д)</v>
      </c>
      <c r="AE237" s="92" t="str">
        <f aca="false">CONCATENATE(IF(AC237="Нет","",CONCATENATE(AC237,";")),IF(AD237="Нет","",AD237))</f>
        <v>М;Cex (Д)</v>
      </c>
      <c r="AF237" s="92" t="s">
        <v>22</v>
      </c>
      <c r="AG237" s="92" t="s">
        <v>1174</v>
      </c>
      <c r="AH237" s="99" t="n">
        <f aca="false">102000+(B237-2)/10-2000</f>
        <v>102256</v>
      </c>
      <c r="AI237" s="94" t="n">
        <f aca="false">IF(AC237="Нет","Нет",AH237*10+2)</f>
        <v>1022562</v>
      </c>
      <c r="AJ237" s="92" t="str">
        <f aca="false">IF(AC237="М",CONCATENATE("ГАНК-4СEx (Д) для определения: ",S237),IF(AC237="С",CONCATENATE("ГАНК-4СEx (Х) для определения: ",S237),"Нет"))</f>
        <v>ГАНК-4СEx (Д) для определения: Синильная кислота (Р)</v>
      </c>
      <c r="AK237" s="92" t="s">
        <v>210</v>
      </c>
      <c r="AL237" s="94" t="n">
        <f aca="false">IF(AC237="нет","Нет",1026000+(B237-2)/10-2000)</f>
        <v>1026256</v>
      </c>
      <c r="AM237" s="92" t="str">
        <f aca="false">IF(AC237="М",CONCATENATE("ГАНК-4ФEx (Д) для определения: ",S237),IF(AC237="С",CONCATENATE("ГАНК-4ФEx (Х) для определения: ",S237),"Нет"))</f>
        <v>ГАНК-4ФEx (Д) для определения: Синильная кислота (Р)</v>
      </c>
      <c r="AN237" s="92" t="s">
        <v>22</v>
      </c>
    </row>
    <row r="238" customFormat="false" ht="21" hidden="false" customHeight="false" outlineLevel="0" collapsed="false">
      <c r="A238" s="88" t="s">
        <v>1175</v>
      </c>
      <c r="B238" s="95" t="n">
        <v>22572</v>
      </c>
      <c r="C238" s="90" t="s">
        <v>1171</v>
      </c>
      <c r="D238" s="93" t="s">
        <v>180</v>
      </c>
      <c r="E238" s="96" t="s">
        <v>210</v>
      </c>
      <c r="H238" s="97"/>
      <c r="I238" s="97"/>
      <c r="J238" s="97" t="s">
        <v>501</v>
      </c>
      <c r="K238" s="92" t="s">
        <v>209</v>
      </c>
      <c r="L238" s="92" t="s">
        <v>22</v>
      </c>
      <c r="M238" s="92" t="s">
        <v>210</v>
      </c>
      <c r="N238" s="92" t="s">
        <v>210</v>
      </c>
      <c r="O238" s="92" t="s">
        <v>22</v>
      </c>
      <c r="P238" s="92" t="s">
        <v>210</v>
      </c>
      <c r="Q238" s="92" t="s">
        <v>210</v>
      </c>
      <c r="R238" s="92" t="s">
        <v>210</v>
      </c>
      <c r="S238" s="92" t="s">
        <v>1176</v>
      </c>
      <c r="W238" s="98"/>
      <c r="Y238" s="92" t="s">
        <v>1177</v>
      </c>
      <c r="Z238" s="92" t="n">
        <v>0.3</v>
      </c>
      <c r="AC238" s="92" t="s">
        <v>213</v>
      </c>
      <c r="AD238" s="92" t="str">
        <f aca="false">IF(AC238="НЕТ","Нет",IF(AC238="С","Cex (Х)",IF(AC238="М","Cex (Д)"," ")))</f>
        <v>Cex (Д)</v>
      </c>
      <c r="AE238" s="92" t="str">
        <f aca="false">CONCATENATE(IF(AC238="Нет","",CONCATENATE(AC238,";")),IF(AD238="Нет","",AD238))</f>
        <v>М;Cex (Д)</v>
      </c>
      <c r="AF238" s="92" t="s">
        <v>22</v>
      </c>
      <c r="AG238" s="92" t="s">
        <v>1178</v>
      </c>
      <c r="AH238" s="99" t="n">
        <f aca="false">102000+(B238-2)/10-2000</f>
        <v>102257</v>
      </c>
      <c r="AI238" s="94" t="n">
        <f aca="false">IF(AC238="Нет","Нет",AH238*10+2)</f>
        <v>1022572</v>
      </c>
      <c r="AJ238" s="92" t="str">
        <f aca="false">IF(AC238="М",CONCATENATE("ГАНК-4СEx (Д) для определения: ",S238),IF(AC238="С",CONCATENATE("ГАНК-4СEx (Х) для определения: ",S238),"Нет"))</f>
        <v>ГАНК-4СEx (Д) для определения: Соли синильной кислоты (Р)</v>
      </c>
      <c r="AK238" s="92" t="s">
        <v>210</v>
      </c>
      <c r="AL238" s="94" t="n">
        <f aca="false">IF(AC238="нет","Нет",1026000+(B238-2)/10-2000)</f>
        <v>1026257</v>
      </c>
      <c r="AM238" s="92" t="str">
        <f aca="false">IF(AC238="М",CONCATENATE("ГАНК-4ФEx (Д) для определения: ",S238),IF(AC238="С",CONCATENATE("ГАНК-4ФEx (Х) для определения: ",S238),"Нет"))</f>
        <v>ГАНК-4ФEx (Д) для определения: Соли синильной кислоты (Р)</v>
      </c>
      <c r="AN238" s="92" t="s">
        <v>22</v>
      </c>
    </row>
    <row r="239" customFormat="false" ht="21" hidden="false" customHeight="false" outlineLevel="0" collapsed="false">
      <c r="A239" s="88" t="s">
        <v>1179</v>
      </c>
      <c r="B239" s="95" t="n">
        <v>22582</v>
      </c>
      <c r="C239" s="90" t="s">
        <v>215</v>
      </c>
      <c r="D239" s="93" t="s">
        <v>180</v>
      </c>
      <c r="E239" s="96" t="s">
        <v>208</v>
      </c>
      <c r="H239" s="97"/>
      <c r="I239" s="97"/>
      <c r="J239" s="97" t="s">
        <v>501</v>
      </c>
      <c r="K239" s="92" t="s">
        <v>209</v>
      </c>
      <c r="L239" s="92" t="s">
        <v>22</v>
      </c>
      <c r="M239" s="92" t="s">
        <v>208</v>
      </c>
      <c r="N239" s="92" t="s">
        <v>208</v>
      </c>
      <c r="O239" s="92" t="s">
        <v>22</v>
      </c>
      <c r="P239" s="92" t="s">
        <v>208</v>
      </c>
      <c r="Q239" s="92" t="s">
        <v>208</v>
      </c>
      <c r="R239" s="92" t="s">
        <v>22</v>
      </c>
      <c r="S239" s="92" t="s">
        <v>1180</v>
      </c>
      <c r="W239" s="98"/>
      <c r="Y239" s="92" t="s">
        <v>1181</v>
      </c>
      <c r="Z239" s="92" t="n">
        <v>5</v>
      </c>
      <c r="AC239" s="92" t="s">
        <v>227</v>
      </c>
      <c r="AD239" s="92" t="str">
        <f aca="false">IF(AC239="НЕТ","Нет",IF(AC239="С","Cex (Х)",IF(AC239="М","Cex (Д)"," ")))</f>
        <v>Cex (Х)</v>
      </c>
      <c r="AE239" s="92" t="str">
        <f aca="false">CONCATENATE(IF(AC239="Нет","",CONCATENATE(AC239,";")),IF(AD239="Нет","",AD239))</f>
        <v>С;Cex (Х)</v>
      </c>
      <c r="AF239" s="92" t="s">
        <v>1182</v>
      </c>
      <c r="AG239" s="92" t="s">
        <v>22</v>
      </c>
      <c r="AH239" s="99" t="n">
        <f aca="false">102000+(B239-2)/10-2000</f>
        <v>102258</v>
      </c>
      <c r="AI239" s="94" t="n">
        <f aca="false">IF(AC239="Нет","Нет",AH239*10+2)</f>
        <v>1022582</v>
      </c>
      <c r="AJ239" s="92" t="str">
        <f aca="false">IF(AC239="М",CONCATENATE("ГАНК-4СEx (Д) для определения: ",S239),IF(AC239="С",CONCATENATE("ГАНК-4СEx (Х) для определения: ",S239),"Нет"))</f>
        <v>ГАНК-4СEx (Х) для определения: Гипохлорит натрия (Р)</v>
      </c>
      <c r="AK239" s="92" t="s">
        <v>208</v>
      </c>
      <c r="AL239" s="94" t="n">
        <f aca="false">IF(AC239="нет","Нет",1026000+(B239-2)/10-2000)</f>
        <v>1026258</v>
      </c>
      <c r="AM239" s="92" t="str">
        <f aca="false">IF(AC239="М",CONCATENATE("ГАНК-4ФEx (Д) для определения: ",S239),IF(AC239="С",CONCATENATE("ГАНК-4ФEx (Х) для определения: ",S239),"Нет"))</f>
        <v>ГАНК-4ФEx (Х) для определения: Гипохлорит натрия (Р)</v>
      </c>
      <c r="AN239" s="92" t="s">
        <v>22</v>
      </c>
    </row>
    <row r="240" customFormat="false" ht="21" hidden="false" customHeight="false" outlineLevel="0" collapsed="false">
      <c r="A240" s="88" t="s">
        <v>1183</v>
      </c>
      <c r="B240" s="95" t="n">
        <v>22592</v>
      </c>
      <c r="C240" s="90" t="s">
        <v>229</v>
      </c>
      <c r="D240" s="93" t="s">
        <v>180</v>
      </c>
      <c r="E240" s="96" t="s">
        <v>208</v>
      </c>
      <c r="H240" s="97"/>
      <c r="I240" s="97"/>
      <c r="J240" s="97" t="s">
        <v>501</v>
      </c>
      <c r="K240" s="92" t="s">
        <v>209</v>
      </c>
      <c r="L240" s="92" t="s">
        <v>22</v>
      </c>
      <c r="M240" s="92" t="s">
        <v>208</v>
      </c>
      <c r="N240" s="92" t="s">
        <v>208</v>
      </c>
      <c r="O240" s="92" t="s">
        <v>22</v>
      </c>
      <c r="P240" s="92" t="s">
        <v>208</v>
      </c>
      <c r="Q240" s="92" t="s">
        <v>208</v>
      </c>
      <c r="R240" s="92" t="s">
        <v>22</v>
      </c>
      <c r="S240" s="92" t="s">
        <v>1184</v>
      </c>
      <c r="W240" s="98"/>
      <c r="Y240" s="92" t="s">
        <v>1185</v>
      </c>
      <c r="Z240" s="92" t="n">
        <v>1</v>
      </c>
      <c r="AC240" s="92" t="s">
        <v>227</v>
      </c>
      <c r="AD240" s="92" t="str">
        <f aca="false">IF(AC240="НЕТ","Нет",IF(AC240="С","Cex (Х)",IF(AC240="М","Cex (Д)"," ")))</f>
        <v>Cex (Х)</v>
      </c>
      <c r="AE240" s="92" t="str">
        <f aca="false">CONCATENATE(IF(AC240="Нет","",CONCATENATE(AC240,";")),IF(AD240="Нет","",AD240))</f>
        <v>С;Cex (Х)</v>
      </c>
      <c r="AF240" s="92" t="s">
        <v>1186</v>
      </c>
      <c r="AG240" s="92" t="s">
        <v>22</v>
      </c>
      <c r="AH240" s="99" t="n">
        <f aca="false">102000+(B240-2)/10-2000</f>
        <v>102259</v>
      </c>
      <c r="AI240" s="94" t="n">
        <f aca="false">IF(AC240="Нет","Нет",AH240*10+2)</f>
        <v>1022592</v>
      </c>
      <c r="AJ240" s="92" t="str">
        <f aca="false">IF(AC240="М",CONCATENATE("ГАНК-4СEx (Д) для определения: ",S240),IF(AC240="С",CONCATENATE("ГАНК-4СEx (Х) для определения: ",S240),"Нет"))</f>
        <v>ГАНК-4СEx (Х) для определения: Гипохлорит кальция (Р)</v>
      </c>
      <c r="AK240" s="92" t="s">
        <v>208</v>
      </c>
      <c r="AL240" s="94" t="n">
        <f aca="false">IF(AC240="нет","Нет",1026000+(B240-2)/10-2000)</f>
        <v>1026259</v>
      </c>
      <c r="AM240" s="92" t="str">
        <f aca="false">IF(AC240="М",CONCATENATE("ГАНК-4ФEx (Д) для определения: ",S240),IF(AC240="С",CONCATENATE("ГАНК-4ФEx (Х) для определения: ",S240),"Нет"))</f>
        <v>ГАНК-4ФEx (Х) для определения: Гипохлорит кальция (Р)</v>
      </c>
      <c r="AN240" s="92" t="s">
        <v>22</v>
      </c>
    </row>
    <row r="241" customFormat="false" ht="21" hidden="false" customHeight="false" outlineLevel="0" collapsed="false">
      <c r="A241" s="88" t="s">
        <v>1187</v>
      </c>
      <c r="B241" s="95" t="n">
        <v>22602</v>
      </c>
      <c r="C241" s="90" t="s">
        <v>240</v>
      </c>
      <c r="D241" s="93" t="s">
        <v>180</v>
      </c>
      <c r="E241" s="96" t="s">
        <v>208</v>
      </c>
      <c r="H241" s="97"/>
      <c r="I241" s="97"/>
      <c r="J241" s="97" t="s">
        <v>501</v>
      </c>
      <c r="K241" s="92" t="s">
        <v>209</v>
      </c>
      <c r="L241" s="92" t="s">
        <v>22</v>
      </c>
      <c r="M241" s="92" t="s">
        <v>208</v>
      </c>
      <c r="N241" s="92" t="s">
        <v>208</v>
      </c>
      <c r="O241" s="92" t="s">
        <v>22</v>
      </c>
      <c r="P241" s="92" t="s">
        <v>208</v>
      </c>
      <c r="Q241" s="92" t="s">
        <v>208</v>
      </c>
      <c r="R241" s="92" t="s">
        <v>22</v>
      </c>
      <c r="S241" s="92" t="s">
        <v>1188</v>
      </c>
      <c r="W241" s="98"/>
      <c r="Y241" s="92" t="s">
        <v>1189</v>
      </c>
      <c r="Z241" s="92" t="n">
        <v>0.5</v>
      </c>
      <c r="AC241" s="92" t="s">
        <v>227</v>
      </c>
      <c r="AD241" s="92" t="str">
        <f aca="false">IF(AC241="НЕТ","Нет",IF(AC241="С","Cex (Х)",IF(AC241="М","Cex (Д)"," ")))</f>
        <v>Cex (Х)</v>
      </c>
      <c r="AE241" s="92" t="str">
        <f aca="false">CONCATENATE(IF(AC241="Нет","",CONCATENATE(AC241,";")),IF(AD241="Нет","",AD241))</f>
        <v>С;Cex (Х)</v>
      </c>
      <c r="AF241" s="92" t="s">
        <v>1190</v>
      </c>
      <c r="AG241" s="92" t="s">
        <v>22</v>
      </c>
      <c r="AH241" s="99" t="n">
        <f aca="false">102000+(B241-2)/10-2000</f>
        <v>102260</v>
      </c>
      <c r="AI241" s="94" t="n">
        <f aca="false">IF(AC241="Нет","Нет",AH241*10+2)</f>
        <v>1022602</v>
      </c>
      <c r="AJ241" s="92" t="str">
        <f aca="false">IF(AC241="М",CONCATENATE("ГАНК-4СEx (Д) для определения: ",S241),IF(AC241="С",CONCATENATE("ГАНК-4СEx (Х) для определения: ",S241),"Нет"))</f>
        <v>ГАНК-4СEx (Х) для определения: Бром (Р)</v>
      </c>
      <c r="AK241" s="92" t="s">
        <v>208</v>
      </c>
      <c r="AL241" s="94" t="n">
        <f aca="false">IF(AC241="нет","Нет",1026000+(B241-2)/10-2000)</f>
        <v>1026260</v>
      </c>
      <c r="AM241" s="92" t="str">
        <f aca="false">IF(AC241="М",CONCATENATE("ГАНК-4ФEx (Д) для определения: ",S241),IF(AC241="С",CONCATENATE("ГАНК-4ФEx (Х) для определения: ",S241),"Нет"))</f>
        <v>ГАНК-4ФEx (Х) для определения: Бром (Р)</v>
      </c>
      <c r="AN241" s="92" t="s">
        <v>22</v>
      </c>
    </row>
    <row r="242" customFormat="false" ht="21" hidden="false" customHeight="false" outlineLevel="0" collapsed="false">
      <c r="A242" s="88" t="s">
        <v>1191</v>
      </c>
      <c r="B242" s="95" t="n">
        <v>22612</v>
      </c>
      <c r="C242" s="90" t="s">
        <v>1192</v>
      </c>
      <c r="D242" s="93" t="s">
        <v>180</v>
      </c>
      <c r="E242" s="96" t="s">
        <v>210</v>
      </c>
      <c r="H242" s="97"/>
      <c r="I242" s="97"/>
      <c r="J242" s="97" t="s">
        <v>501</v>
      </c>
      <c r="K242" s="92" t="s">
        <v>209</v>
      </c>
      <c r="L242" s="92" t="s">
        <v>22</v>
      </c>
      <c r="M242" s="92" t="s">
        <v>210</v>
      </c>
      <c r="N242" s="92" t="s">
        <v>210</v>
      </c>
      <c r="O242" s="92" t="s">
        <v>22</v>
      </c>
      <c r="P242" s="92" t="s">
        <v>210</v>
      </c>
      <c r="Q242" s="92" t="s">
        <v>210</v>
      </c>
      <c r="R242" s="92" t="s">
        <v>210</v>
      </c>
      <c r="S242" s="92" t="s">
        <v>1193</v>
      </c>
      <c r="W242" s="98"/>
      <c r="Y242" s="92" t="s">
        <v>1194</v>
      </c>
      <c r="Z242" s="92" t="n">
        <v>0.03</v>
      </c>
      <c r="AC242" s="92" t="s">
        <v>213</v>
      </c>
      <c r="AD242" s="92" t="str">
        <f aca="false">IF(AC242="НЕТ","Нет",IF(AC242="С","Cex (Х)",IF(AC242="М","Cex (Д)"," ")))</f>
        <v>Cex (Д)</v>
      </c>
      <c r="AE242" s="92" t="str">
        <f aca="false">CONCATENATE(IF(AC242="Нет","",CONCATENATE(AC242,";")),IF(AD242="Нет","",AD242))</f>
        <v>М;Cex (Д)</v>
      </c>
      <c r="AF242" s="92" t="s">
        <v>22</v>
      </c>
      <c r="AG242" s="92" t="s">
        <v>1195</v>
      </c>
      <c r="AH242" s="99" t="n">
        <f aca="false">102000+(B242-2)/10-2000</f>
        <v>102261</v>
      </c>
      <c r="AI242" s="94" t="n">
        <f aca="false">IF(AC242="Нет","Нет",AH242*10+2)</f>
        <v>1022612</v>
      </c>
      <c r="AJ242" s="92" t="str">
        <f aca="false">IF(AC242="М",CONCATENATE("ГАНК-4СEx (Д) для определения: ",S242),IF(AC242="С",CONCATENATE("ГАНК-4СEx (Х) для определения: ",S242),"Нет"))</f>
        <v>ГАНК-4СEx (Д) для определения: Фтор (Р)</v>
      </c>
      <c r="AK242" s="92" t="s">
        <v>210</v>
      </c>
      <c r="AL242" s="94" t="n">
        <f aca="false">IF(AC242="нет","Нет",1026000+(B242-2)/10-2000)</f>
        <v>1026261</v>
      </c>
      <c r="AM242" s="92" t="str">
        <f aca="false">IF(AC242="М",CONCATENATE("ГАНК-4ФEx (Д) для определения: ",S242),IF(AC242="С",CONCATENATE("ГАНК-4ФEx (Х) для определения: ",S242),"Нет"))</f>
        <v>ГАНК-4ФEx (Д) для определения: Фтор (Р)</v>
      </c>
      <c r="AN242" s="92" t="s">
        <v>22</v>
      </c>
    </row>
    <row r="243" customFormat="false" ht="21" hidden="false" customHeight="false" outlineLevel="0" collapsed="false">
      <c r="A243" s="88" t="s">
        <v>1196</v>
      </c>
      <c r="B243" s="95" t="n">
        <v>22622</v>
      </c>
      <c r="C243" s="90" t="s">
        <v>229</v>
      </c>
      <c r="D243" s="93" t="s">
        <v>180</v>
      </c>
      <c r="E243" s="96" t="s">
        <v>208</v>
      </c>
      <c r="H243" s="97"/>
      <c r="I243" s="97"/>
      <c r="J243" s="97" t="s">
        <v>501</v>
      </c>
      <c r="K243" s="92" t="s">
        <v>209</v>
      </c>
      <c r="L243" s="92" t="s">
        <v>22</v>
      </c>
      <c r="M243" s="92" t="s">
        <v>208</v>
      </c>
      <c r="N243" s="92" t="s">
        <v>208</v>
      </c>
      <c r="O243" s="92" t="s">
        <v>22</v>
      </c>
      <c r="P243" s="92" t="s">
        <v>208</v>
      </c>
      <c r="Q243" s="92" t="s">
        <v>208</v>
      </c>
      <c r="R243" s="92" t="s">
        <v>22</v>
      </c>
      <c r="S243" s="92" t="s">
        <v>1197</v>
      </c>
      <c r="W243" s="98"/>
      <c r="Y243" s="92" t="s">
        <v>399</v>
      </c>
      <c r="Z243" s="92" t="n">
        <v>1</v>
      </c>
      <c r="AC243" s="92" t="s">
        <v>227</v>
      </c>
      <c r="AD243" s="92" t="str">
        <f aca="false">IF(AC243="НЕТ","Нет",IF(AC243="С","Cex (Х)",IF(AC243="М","Cex (Д)"," ")))</f>
        <v>Cex (Х)</v>
      </c>
      <c r="AE243" s="92" t="str">
        <f aca="false">CONCATENATE(IF(AC243="Нет","",CONCATENATE(AC243,";")),IF(AD243="Нет","",AD243))</f>
        <v>С;Cex (Х)</v>
      </c>
      <c r="AF243" s="92" t="s">
        <v>1198</v>
      </c>
      <c r="AG243" s="92" t="s">
        <v>22</v>
      </c>
      <c r="AH243" s="99" t="n">
        <f aca="false">102000+(B243-2)/10-2000</f>
        <v>102262</v>
      </c>
      <c r="AI243" s="94" t="n">
        <f aca="false">IF(AC243="Нет","Нет",AH243*10+2)</f>
        <v>1022622</v>
      </c>
      <c r="AJ243" s="92" t="str">
        <f aca="false">IF(AC243="М",CONCATENATE("ГАНК-4СEx (Д) для определения: ",S243),IF(AC243="С",CONCATENATE("ГАНК-4СEx (Х) для определения: ",S243),"Нет"))</f>
        <v>ГАНК-4СEx (Х) для определения: НДМГ (гептил) (Р)</v>
      </c>
      <c r="AK243" s="92" t="s">
        <v>208</v>
      </c>
      <c r="AL243" s="94" t="n">
        <f aca="false">IF(AC243="нет","Нет",1026000+(B243-2)/10-2000)</f>
        <v>1026262</v>
      </c>
      <c r="AM243" s="92" t="str">
        <f aca="false">IF(AC243="М",CONCATENATE("ГАНК-4ФEx (Д) для определения: ",S243),IF(AC243="С",CONCATENATE("ГАНК-4ФEx (Х) для определения: ",S243),"Нет"))</f>
        <v>ГАНК-4ФEx (Х) для определения: НДМГ (гептил) (Р)</v>
      </c>
      <c r="AN243" s="92" t="s">
        <v>22</v>
      </c>
    </row>
    <row r="244" customFormat="false" ht="21" hidden="false" customHeight="false" outlineLevel="0" collapsed="false">
      <c r="A244" s="88" t="s">
        <v>1199</v>
      </c>
      <c r="B244" s="95" t="n">
        <v>22632</v>
      </c>
      <c r="C244" s="90" t="s">
        <v>1200</v>
      </c>
      <c r="D244" s="93" t="s">
        <v>180</v>
      </c>
      <c r="E244" s="96" t="s">
        <v>1201</v>
      </c>
      <c r="H244" s="97"/>
      <c r="I244" s="97"/>
      <c r="J244" s="97" t="s">
        <v>501</v>
      </c>
      <c r="K244" s="92" t="s">
        <v>209</v>
      </c>
      <c r="L244" s="92" t="s">
        <v>22</v>
      </c>
      <c r="M244" s="92" t="s">
        <v>22</v>
      </c>
      <c r="N244" s="92" t="s">
        <v>22</v>
      </c>
      <c r="O244" s="92" t="s">
        <v>22</v>
      </c>
      <c r="P244" s="92" t="s">
        <v>210</v>
      </c>
      <c r="Q244" s="92" t="s">
        <v>210</v>
      </c>
      <c r="R244" s="92" t="s">
        <v>22</v>
      </c>
      <c r="S244" s="92" t="s">
        <v>1202</v>
      </c>
      <c r="W244" s="98"/>
      <c r="Y244" s="92" t="s">
        <v>1203</v>
      </c>
      <c r="Z244" s="102" t="n">
        <v>0.02</v>
      </c>
      <c r="AC244" s="92" t="s">
        <v>22</v>
      </c>
      <c r="AD244" s="92" t="s">
        <v>1204</v>
      </c>
      <c r="AE244" s="92" t="str">
        <f aca="false">CONCATENATE(IF(AC244="Нет","",CONCATENATE(AC244,";")),IF(AD244="Нет","",AD244))</f>
        <v>Cex (Д)</v>
      </c>
      <c r="AF244" s="92" t="s">
        <v>22</v>
      </c>
      <c r="AG244" s="92" t="s">
        <v>22</v>
      </c>
      <c r="AI244" s="94"/>
      <c r="AJ244" s="92" t="str">
        <f aca="false">CONCATENATE("ГАНК-4СEx (Д) для определения: ",S244)</f>
        <v>ГАНК-4СEx (Д) для определения: Водород (Р)</v>
      </c>
      <c r="AK244" s="92" t="s">
        <v>210</v>
      </c>
      <c r="AL244" s="94" t="n">
        <v>1026263</v>
      </c>
      <c r="AM244" s="92" t="str">
        <f aca="false">CONCATENATE("ГАНК-4ФEx (Д) для определения: ",S244)</f>
        <v>ГАНК-4ФEx (Д) для определения: Водород (Р)</v>
      </c>
      <c r="AN244" s="92" t="s">
        <v>22</v>
      </c>
    </row>
    <row r="245" customFormat="false" ht="21" hidden="false" customHeight="false" outlineLevel="0" collapsed="false">
      <c r="A245" s="88" t="s">
        <v>1205</v>
      </c>
      <c r="B245" s="95" t="n">
        <v>22642</v>
      </c>
      <c r="C245" s="90" t="s">
        <v>234</v>
      </c>
      <c r="D245" s="93" t="s">
        <v>180</v>
      </c>
      <c r="E245" s="96" t="s">
        <v>208</v>
      </c>
      <c r="H245" s="97"/>
      <c r="I245" s="97"/>
      <c r="J245" s="97" t="s">
        <v>501</v>
      </c>
      <c r="K245" s="92" t="s">
        <v>209</v>
      </c>
      <c r="L245" s="92" t="s">
        <v>22</v>
      </c>
      <c r="M245" s="92" t="s">
        <v>208</v>
      </c>
      <c r="N245" s="92" t="s">
        <v>208</v>
      </c>
      <c r="O245" s="92" t="s">
        <v>22</v>
      </c>
      <c r="P245" s="92" t="s">
        <v>208</v>
      </c>
      <c r="Q245" s="92" t="s">
        <v>208</v>
      </c>
      <c r="R245" s="92" t="s">
        <v>22</v>
      </c>
      <c r="S245" s="92" t="s">
        <v>1206</v>
      </c>
      <c r="W245" s="98"/>
      <c r="Y245" s="92" t="s">
        <v>1207</v>
      </c>
      <c r="Z245" s="92" t="n">
        <v>0.1</v>
      </c>
      <c r="AC245" s="92" t="s">
        <v>227</v>
      </c>
      <c r="AD245" s="92" t="str">
        <f aca="false">IF(AC245="НЕТ","Нет",IF(AC245="С","Cex (Х)",IF(AC245="М","Cex (Д)"," ")))</f>
        <v>Cex (Х)</v>
      </c>
      <c r="AE245" s="92" t="str">
        <f aca="false">CONCATENATE(IF(AC245="Нет","",CONCATENATE(AC245,";")),IF(AD245="Нет","",AD245))</f>
        <v>С;Cex (Х)</v>
      </c>
      <c r="AF245" s="92" t="s">
        <v>1208</v>
      </c>
      <c r="AG245" s="92" t="s">
        <v>22</v>
      </c>
      <c r="AH245" s="99" t="n">
        <f aca="false">102000+(B245-2)/10-2000</f>
        <v>102264</v>
      </c>
      <c r="AI245" s="94" t="n">
        <f aca="false">IF(AC245="Нет","Нет",AH245*10+2)</f>
        <v>1022642</v>
      </c>
      <c r="AJ245" s="92" t="str">
        <f aca="false">IF(AC245="М",CONCATENATE("ГАНК-4СEx (Д) для определения: ",S245),IF(AC245="С",CONCATENATE("ГАНК-4СEx (Х) для определения: ",S245),"Нет"))</f>
        <v>ГАНК-4СEx (Х) для определения: Арсин (Р)</v>
      </c>
      <c r="AK245" s="92" t="s">
        <v>208</v>
      </c>
      <c r="AL245" s="94" t="n">
        <f aca="false">IF(AC245="нет","Нет",1026000+(B245-2)/10-2000)</f>
        <v>1026264</v>
      </c>
      <c r="AM245" s="92" t="str">
        <f aca="false">IF(AC245="М",CONCATENATE("ГАНК-4ФEx (Д) для определения: ",S245),IF(AC245="С",CONCATENATE("ГАНК-4ФEx (Х) для определения: ",S245),"Нет"))</f>
        <v>ГАНК-4ФEx (Х) для определения: Арсин (Р)</v>
      </c>
      <c r="AN245" s="92" t="s">
        <v>22</v>
      </c>
    </row>
    <row r="246" customFormat="false" ht="21" hidden="false" customHeight="false" outlineLevel="0" collapsed="false">
      <c r="A246" s="88" t="s">
        <v>1209</v>
      </c>
      <c r="B246" s="95" t="n">
        <v>22652</v>
      </c>
      <c r="C246" s="90" t="s">
        <v>291</v>
      </c>
      <c r="D246" s="93" t="s">
        <v>180</v>
      </c>
      <c r="E246" s="96" t="s">
        <v>210</v>
      </c>
      <c r="H246" s="97"/>
      <c r="I246" s="97"/>
      <c r="J246" s="97" t="s">
        <v>501</v>
      </c>
      <c r="K246" s="92" t="s">
        <v>209</v>
      </c>
      <c r="L246" s="92" t="s">
        <v>22</v>
      </c>
      <c r="M246" s="92" t="s">
        <v>210</v>
      </c>
      <c r="N246" s="92" t="s">
        <v>210</v>
      </c>
      <c r="O246" s="92" t="s">
        <v>22</v>
      </c>
      <c r="P246" s="92" t="s">
        <v>210</v>
      </c>
      <c r="Q246" s="92" t="s">
        <v>210</v>
      </c>
      <c r="R246" s="92" t="s">
        <v>210</v>
      </c>
      <c r="S246" s="92" t="s">
        <v>1210</v>
      </c>
      <c r="W246" s="98"/>
      <c r="Y246" s="92" t="s">
        <v>1211</v>
      </c>
      <c r="Z246" s="92" t="n">
        <v>0.3</v>
      </c>
      <c r="AC246" s="92" t="s">
        <v>213</v>
      </c>
      <c r="AD246" s="92" t="str">
        <f aca="false">IF(AC246="НЕТ","Нет",IF(AC246="С","Cex (Х)",IF(AC246="М","Cex (Д)"," ")))</f>
        <v>Cex (Д)</v>
      </c>
      <c r="AE246" s="92" t="str">
        <f aca="false">CONCATENATE(IF(AC246="Нет","",CONCATENATE(AC246,";")),IF(AD246="Нет","",AD246))</f>
        <v>М;Cex (Д)</v>
      </c>
      <c r="AF246" s="92" t="s">
        <v>22</v>
      </c>
      <c r="AG246" s="92" t="s">
        <v>1212</v>
      </c>
      <c r="AH246" s="99" t="n">
        <f aca="false">102000+(B246-2)/10-2000</f>
        <v>102265</v>
      </c>
      <c r="AI246" s="94" t="n">
        <f aca="false">IF(AC246="Нет","Нет",AH246*10+2)</f>
        <v>1022652</v>
      </c>
      <c r="AJ246" s="92" t="str">
        <f aca="false">IF(AC246="М",CONCATENATE("ГАНК-4СEx (Д) для определения: ",S246),IF(AC246="С",CONCATENATE("ГАНК-4СEx (Х) для определения: ",S246),"Нет"))</f>
        <v>ГАНК-4СEx (Д) для определения: Перекись водорода (Р)</v>
      </c>
      <c r="AK246" s="92" t="s">
        <v>210</v>
      </c>
      <c r="AL246" s="94" t="n">
        <f aca="false">IF(AC246="нет","Нет",1026000+(B246-2)/10-2000)</f>
        <v>1026265</v>
      </c>
      <c r="AM246" s="92" t="str">
        <f aca="false">IF(AC246="М",CONCATENATE("ГАНК-4ФEx (Д) для определения: ",S246),IF(AC246="С",CONCATENATE("ГАНК-4ФEx (Х) для определения: ",S246),"Нет"))</f>
        <v>ГАНК-4ФEx (Д) для определения: Перекись водорода (Р)</v>
      </c>
      <c r="AN246" s="92" t="s">
        <v>22</v>
      </c>
    </row>
    <row r="247" customFormat="false" ht="21" hidden="false" customHeight="false" outlineLevel="0" collapsed="false">
      <c r="A247" s="88" t="s">
        <v>1213</v>
      </c>
      <c r="B247" s="95" t="n">
        <v>22662</v>
      </c>
      <c r="C247" s="90" t="s">
        <v>207</v>
      </c>
      <c r="D247" s="93" t="s">
        <v>180</v>
      </c>
      <c r="E247" s="96" t="s">
        <v>208</v>
      </c>
      <c r="H247" s="97"/>
      <c r="I247" s="97"/>
      <c r="J247" s="97" t="s">
        <v>501</v>
      </c>
      <c r="K247" s="92" t="s">
        <v>209</v>
      </c>
      <c r="L247" s="92" t="s">
        <v>22</v>
      </c>
      <c r="M247" s="92" t="s">
        <v>208</v>
      </c>
      <c r="N247" s="92" t="s">
        <v>208</v>
      </c>
      <c r="O247" s="92" t="s">
        <v>22</v>
      </c>
      <c r="P247" s="92" t="s">
        <v>208</v>
      </c>
      <c r="Q247" s="92" t="s">
        <v>208</v>
      </c>
      <c r="R247" s="92" t="s">
        <v>22</v>
      </c>
      <c r="S247" s="92" t="s">
        <v>1214</v>
      </c>
      <c r="W247" s="98"/>
      <c r="Y247" s="92" t="s">
        <v>1215</v>
      </c>
      <c r="Z247" s="92" t="n">
        <v>2</v>
      </c>
      <c r="AC247" s="92" t="s">
        <v>227</v>
      </c>
      <c r="AD247" s="92" t="str">
        <f aca="false">IF(AC247="НЕТ","Нет",IF(AC247="С","Cex (Х)",IF(AC247="М","Cex (Д)"," ")))</f>
        <v>Cex (Х)</v>
      </c>
      <c r="AE247" s="92" t="str">
        <f aca="false">CONCATENATE(IF(AC247="Нет","",CONCATENATE(AC247,";")),IF(AD247="Нет","",AD247))</f>
        <v>С;Cex (Х)</v>
      </c>
      <c r="AF247" s="92" t="s">
        <v>1216</v>
      </c>
      <c r="AG247" s="92" t="s">
        <v>22</v>
      </c>
      <c r="AH247" s="99" t="n">
        <f aca="false">102000+(B247-2)/10-2000</f>
        <v>102266</v>
      </c>
      <c r="AI247" s="94" t="n">
        <f aca="false">IF(AC247="Нет","Нет",AH247*10+2)</f>
        <v>1022662</v>
      </c>
      <c r="AJ247" s="92" t="str">
        <f aca="false">IF(AC247="М",CONCATENATE("ГАНК-4СEx (Д) для определения: ",S247),IF(AC247="С",CONCATENATE("ГАНК-4СEx (Х) для определения: ",S247),"Нет"))</f>
        <v>ГАНК-4СEx (Х) для определения: Углекислый натрий (Р)</v>
      </c>
      <c r="AK247" s="92" t="s">
        <v>208</v>
      </c>
      <c r="AL247" s="94" t="n">
        <f aca="false">IF(AC247="нет","Нет",1026000+(B247-2)/10-2000)</f>
        <v>1026266</v>
      </c>
      <c r="AM247" s="92" t="str">
        <f aca="false">IF(AC247="М",CONCATENATE("ГАНК-4ФEx (Д) для определения: ",S247),IF(AC247="С",CONCATENATE("ГАНК-4ФEx (Х) для определения: ",S247),"Нет"))</f>
        <v>ГАНК-4ФEx (Х) для определения: Углекислый натрий (Р)</v>
      </c>
      <c r="AN247" s="92" t="s">
        <v>22</v>
      </c>
    </row>
    <row r="248" customFormat="false" ht="21" hidden="false" customHeight="false" outlineLevel="0" collapsed="false">
      <c r="A248" s="88" t="s">
        <v>1217</v>
      </c>
      <c r="B248" s="95" t="n">
        <v>22672</v>
      </c>
      <c r="C248" s="90" t="s">
        <v>474</v>
      </c>
      <c r="D248" s="93" t="s">
        <v>180</v>
      </c>
      <c r="E248" s="96" t="s">
        <v>208</v>
      </c>
      <c r="H248" s="97"/>
      <c r="I248" s="97"/>
      <c r="J248" s="97" t="s">
        <v>501</v>
      </c>
      <c r="K248" s="92" t="s">
        <v>209</v>
      </c>
      <c r="L248" s="92" t="s">
        <v>22</v>
      </c>
      <c r="M248" s="92" t="s">
        <v>208</v>
      </c>
      <c r="N248" s="92" t="s">
        <v>208</v>
      </c>
      <c r="O248" s="92" t="s">
        <v>22</v>
      </c>
      <c r="P248" s="92" t="s">
        <v>208</v>
      </c>
      <c r="Q248" s="92" t="s">
        <v>208</v>
      </c>
      <c r="R248" s="92" t="s">
        <v>22</v>
      </c>
      <c r="S248" s="92" t="s">
        <v>1218</v>
      </c>
      <c r="W248" s="98"/>
      <c r="Y248" s="92" t="s">
        <v>1219</v>
      </c>
      <c r="Z248" s="92" t="n">
        <v>6</v>
      </c>
      <c r="AC248" s="92" t="s">
        <v>227</v>
      </c>
      <c r="AD248" s="92" t="str">
        <f aca="false">IF(AC248="НЕТ","Нет",IF(AC248="С","Cex (Х)",IF(AC248="М","Cex (Д)"," ")))</f>
        <v>Cex (Х)</v>
      </c>
      <c r="AE248" s="92" t="str">
        <f aca="false">CONCATENATE(IF(AC248="Нет","",CONCATENATE(AC248,";")),IF(AD248="Нет","",AD248))</f>
        <v>С;Cex (Х)</v>
      </c>
      <c r="AF248" s="92" t="s">
        <v>1220</v>
      </c>
      <c r="AG248" s="92" t="s">
        <v>22</v>
      </c>
      <c r="AH248" s="99" t="n">
        <f aca="false">102000+(B248-2)/10-2000</f>
        <v>102267</v>
      </c>
      <c r="AI248" s="94" t="n">
        <f aca="false">IF(AC248="Нет","Нет",AH248*10+2)</f>
        <v>1022672</v>
      </c>
      <c r="AJ248" s="92" t="str">
        <f aca="false">IF(AC248="М",CONCATENATE("ГАНК-4СEx (Д) для определения: ",S248),IF(AC248="С",CONCATENATE("ГАНК-4СEx (Х) для определения: ",S248),"Нет"))</f>
        <v>ГАНК-4СEx (Х) для определения: Оксид олова (II) (Р)</v>
      </c>
      <c r="AK248" s="92" t="s">
        <v>208</v>
      </c>
      <c r="AL248" s="94" t="n">
        <f aca="false">IF(AC248="нет","Нет",1026000+(B248-2)/10-2000)</f>
        <v>1026267</v>
      </c>
      <c r="AM248" s="92" t="str">
        <f aca="false">IF(AC248="М",CONCATENATE("ГАНК-4ФEx (Д) для определения: ",S248),IF(AC248="С",CONCATENATE("ГАНК-4ФEx (Х) для определения: ",S248),"Нет"))</f>
        <v>ГАНК-4ФEx (Х) для определения: Оксид олова (II) (Р)</v>
      </c>
      <c r="AN248" s="92" t="s">
        <v>22</v>
      </c>
    </row>
    <row r="249" customFormat="false" ht="21" hidden="false" customHeight="false" outlineLevel="0" collapsed="false">
      <c r="A249" s="88" t="s">
        <v>1221</v>
      </c>
      <c r="B249" s="95" t="n">
        <v>22682</v>
      </c>
      <c r="C249" s="90" t="s">
        <v>474</v>
      </c>
      <c r="D249" s="93" t="s">
        <v>180</v>
      </c>
      <c r="E249" s="96" t="s">
        <v>208</v>
      </c>
      <c r="H249" s="97"/>
      <c r="I249" s="97"/>
      <c r="J249" s="97" t="s">
        <v>501</v>
      </c>
      <c r="K249" s="92" t="s">
        <v>209</v>
      </c>
      <c r="L249" s="92" t="s">
        <v>22</v>
      </c>
      <c r="M249" s="92" t="s">
        <v>208</v>
      </c>
      <c r="N249" s="92" t="s">
        <v>208</v>
      </c>
      <c r="O249" s="92" t="s">
        <v>22</v>
      </c>
      <c r="P249" s="92" t="s">
        <v>208</v>
      </c>
      <c r="Q249" s="92" t="s">
        <v>208</v>
      </c>
      <c r="R249" s="92" t="s">
        <v>22</v>
      </c>
      <c r="S249" s="92" t="s">
        <v>1222</v>
      </c>
      <c r="W249" s="98"/>
      <c r="Y249" s="92" t="s">
        <v>1223</v>
      </c>
      <c r="Z249" s="92" t="n">
        <v>6</v>
      </c>
      <c r="AC249" s="92" t="s">
        <v>227</v>
      </c>
      <c r="AD249" s="92" t="str">
        <f aca="false">IF(AC249="НЕТ","Нет",IF(AC249="С","Cex (Х)",IF(AC249="М","Cex (Д)"," ")))</f>
        <v>Cex (Х)</v>
      </c>
      <c r="AE249" s="92" t="str">
        <f aca="false">CONCATENATE(IF(AC249="Нет","",CONCATENATE(AC249,";")),IF(AD249="Нет","",AD249))</f>
        <v>С;Cex (Х)</v>
      </c>
      <c r="AF249" s="92" t="s">
        <v>1224</v>
      </c>
      <c r="AG249" s="92" t="s">
        <v>22</v>
      </c>
      <c r="AH249" s="99" t="n">
        <f aca="false">102000+(B249-2)/10-2000</f>
        <v>102268</v>
      </c>
      <c r="AI249" s="94" t="n">
        <f aca="false">IF(AC249="Нет","Нет",AH249*10+2)</f>
        <v>1022682</v>
      </c>
      <c r="AJ249" s="92" t="str">
        <f aca="false">IF(AC249="М",CONCATENATE("ГАНК-4СEx (Д) для определения: ",S249),IF(AC249="С",CONCATENATE("ГАНК-4СEx (Х) для определения: ",S249),"Нет"))</f>
        <v>ГАНК-4СEx (Х) для определения: Сульфат олова (II) (Р)</v>
      </c>
      <c r="AK249" s="92" t="s">
        <v>208</v>
      </c>
      <c r="AL249" s="94" t="n">
        <f aca="false">IF(AC249="нет","Нет",1026000+(B249-2)/10-2000)</f>
        <v>1026268</v>
      </c>
      <c r="AM249" s="92" t="str">
        <f aca="false">IF(AC249="М",CONCATENATE("ГАНК-4ФEx (Д) для определения: ",S249),IF(AC249="С",CONCATENATE("ГАНК-4ФEx (Х) для определения: ",S249),"Нет"))</f>
        <v>ГАНК-4ФEx (Х) для определения: Сульфат олова (II) (Р)</v>
      </c>
      <c r="AN249" s="92" t="s">
        <v>22</v>
      </c>
    </row>
    <row r="250" customFormat="false" ht="21" hidden="false" customHeight="false" outlineLevel="0" collapsed="false">
      <c r="A250" s="88" t="s">
        <v>1225</v>
      </c>
      <c r="B250" s="95" t="n">
        <v>22692</v>
      </c>
      <c r="C250" s="90" t="s">
        <v>474</v>
      </c>
      <c r="D250" s="93" t="s">
        <v>180</v>
      </c>
      <c r="E250" s="96" t="s">
        <v>208</v>
      </c>
      <c r="H250" s="97"/>
      <c r="I250" s="97"/>
      <c r="J250" s="97" t="s">
        <v>501</v>
      </c>
      <c r="K250" s="92" t="s">
        <v>209</v>
      </c>
      <c r="L250" s="92" t="s">
        <v>22</v>
      </c>
      <c r="M250" s="92" t="s">
        <v>208</v>
      </c>
      <c r="N250" s="92" t="s">
        <v>208</v>
      </c>
      <c r="O250" s="92" t="s">
        <v>22</v>
      </c>
      <c r="P250" s="92" t="s">
        <v>208</v>
      </c>
      <c r="Q250" s="92" t="s">
        <v>208</v>
      </c>
      <c r="R250" s="92" t="s">
        <v>22</v>
      </c>
      <c r="S250" s="92" t="s">
        <v>1226</v>
      </c>
      <c r="W250" s="98"/>
      <c r="Y250" s="92" t="s">
        <v>1227</v>
      </c>
      <c r="Z250" s="92" t="n">
        <v>6</v>
      </c>
      <c r="AC250" s="92" t="s">
        <v>227</v>
      </c>
      <c r="AD250" s="92" t="str">
        <f aca="false">IF(AC250="НЕТ","Нет",IF(AC250="С","Cex (Х)",IF(AC250="М","Cex (Д)"," ")))</f>
        <v>Cex (Х)</v>
      </c>
      <c r="AE250" s="92" t="str">
        <f aca="false">CONCATENATE(IF(AC250="Нет","",CONCATENATE(AC250,";")),IF(AD250="Нет","",AD250))</f>
        <v>С;Cex (Х)</v>
      </c>
      <c r="AF250" s="92" t="s">
        <v>1228</v>
      </c>
      <c r="AG250" s="92" t="s">
        <v>22</v>
      </c>
      <c r="AH250" s="99" t="n">
        <f aca="false">102000+(B250-2)/10-2000</f>
        <v>102269</v>
      </c>
      <c r="AI250" s="94" t="n">
        <f aca="false">IF(AC250="Нет","Нет",AH250*10+2)</f>
        <v>1022692</v>
      </c>
      <c r="AJ250" s="92" t="str">
        <f aca="false">IF(AC250="М",CONCATENATE("ГАНК-4СEx (Д) для определения: ",S250),IF(AC250="С",CONCATENATE("ГАНК-4СEx (Х) для определения: ",S250),"Нет"))</f>
        <v>ГАНК-4СEx (Х) для определения: Хлорид олова (II) (Р)</v>
      </c>
      <c r="AK250" s="92" t="s">
        <v>208</v>
      </c>
      <c r="AL250" s="94" t="n">
        <f aca="false">IF(AC250="нет","Нет",1026000+(B250-2)/10-2000)</f>
        <v>1026269</v>
      </c>
      <c r="AM250" s="92" t="str">
        <f aca="false">IF(AC250="М",CONCATENATE("ГАНК-4ФEx (Д) для определения: ",S250),IF(AC250="С",CONCATENATE("ГАНК-4ФEx (Х) для определения: ",S250),"Нет"))</f>
        <v>ГАНК-4ФEx (Х) для определения: Хлорид олова (II) (Р)</v>
      </c>
      <c r="AN250" s="92" t="s">
        <v>22</v>
      </c>
    </row>
    <row r="251" customFormat="false" ht="21" hidden="false" customHeight="false" outlineLevel="0" collapsed="false">
      <c r="A251" s="88" t="s">
        <v>1229</v>
      </c>
      <c r="B251" s="95" t="n">
        <v>22702</v>
      </c>
      <c r="C251" s="90" t="s">
        <v>1230</v>
      </c>
      <c r="D251" s="93" t="s">
        <v>180</v>
      </c>
      <c r="E251" s="96" t="s">
        <v>210</v>
      </c>
      <c r="H251" s="97"/>
      <c r="I251" s="101"/>
      <c r="J251" s="97" t="s">
        <v>492</v>
      </c>
      <c r="K251" s="92" t="s">
        <v>209</v>
      </c>
      <c r="L251" s="92" t="s">
        <v>22</v>
      </c>
      <c r="M251" s="92" t="s">
        <v>210</v>
      </c>
      <c r="N251" s="92" t="s">
        <v>210</v>
      </c>
      <c r="O251" s="92" t="s">
        <v>22</v>
      </c>
      <c r="P251" s="92" t="s">
        <v>210</v>
      </c>
      <c r="Q251" s="92" t="s">
        <v>210</v>
      </c>
      <c r="R251" s="92" t="s">
        <v>210</v>
      </c>
      <c r="S251" s="92" t="s">
        <v>1231</v>
      </c>
      <c r="W251" s="98"/>
      <c r="Z251" s="92" t="n">
        <v>0.2</v>
      </c>
      <c r="AC251" s="92" t="s">
        <v>213</v>
      </c>
      <c r="AD251" s="92" t="str">
        <f aca="false">IF(AC251="НЕТ","Нет",IF(AC251="С","Cex (Х)",IF(AC251="М","Cex (Д)"," ")))</f>
        <v>Cex (Д)</v>
      </c>
      <c r="AE251" s="92" t="str">
        <f aca="false">CONCATENATE(IF(AC251="Нет","",CONCATENATE(AC251,";")),IF(AD251="Нет","",AD251))</f>
        <v>М;Cex (Д)</v>
      </c>
      <c r="AF251" s="92" t="s">
        <v>22</v>
      </c>
      <c r="AG251" s="92" t="s">
        <v>1232</v>
      </c>
      <c r="AH251" s="99" t="n">
        <f aca="false">102000+(B251-2)/10-2000</f>
        <v>102270</v>
      </c>
      <c r="AI251" s="94" t="n">
        <f aca="false">IF(AC251="Нет","Нет",AH251*10+2)</f>
        <v>1022702</v>
      </c>
      <c r="AJ251" s="92" t="str">
        <f aca="false">IF(AC251="М",CONCATENATE("ГАНК-4СEx (Д) для определения: ",S251),IF(AC251="С",CONCATENATE("ГАНК-4СEx (Х) для определения: ",S251),"Нет"))</f>
        <v>ГАНК-4СEx (Д) для определения: Фурфуриловый спирт (Р)</v>
      </c>
      <c r="AK251" s="92" t="s">
        <v>210</v>
      </c>
      <c r="AL251" s="94" t="n">
        <f aca="false">IF(AC251="нет","Нет",1026000+(B251-2)/10-2000)</f>
        <v>1026270</v>
      </c>
      <c r="AM251" s="92" t="str">
        <f aca="false">IF(AC251="М",CONCATENATE("ГАНК-4ФEx (Д) для определения: ",S251),IF(AC251="С",CONCATENATE("ГАНК-4ФEx (Х) для определения: ",S251),"Нет"))</f>
        <v>ГАНК-4ФEx (Д) для определения: Фурфуриловый спирт (Р)</v>
      </c>
      <c r="AN251" s="92" t="s">
        <v>22</v>
      </c>
    </row>
    <row r="252" customFormat="false" ht="21" hidden="false" customHeight="false" outlineLevel="0" collapsed="false">
      <c r="A252" s="88" t="s">
        <v>1233</v>
      </c>
      <c r="B252" s="95" t="n">
        <v>22712</v>
      </c>
      <c r="C252" s="90" t="s">
        <v>229</v>
      </c>
      <c r="D252" s="93" t="s">
        <v>180</v>
      </c>
      <c r="E252" s="96" t="s">
        <v>210</v>
      </c>
      <c r="H252" s="97"/>
      <c r="I252" s="101"/>
      <c r="J252" s="97" t="s">
        <v>492</v>
      </c>
      <c r="K252" s="92" t="s">
        <v>209</v>
      </c>
      <c r="L252" s="92" t="s">
        <v>22</v>
      </c>
      <c r="M252" s="92" t="s">
        <v>210</v>
      </c>
      <c r="N252" s="92" t="s">
        <v>210</v>
      </c>
      <c r="O252" s="92" t="s">
        <v>22</v>
      </c>
      <c r="P252" s="92" t="s">
        <v>210</v>
      </c>
      <c r="Q252" s="92" t="s">
        <v>210</v>
      </c>
      <c r="R252" s="92" t="s">
        <v>210</v>
      </c>
      <c r="S252" s="92" t="s">
        <v>1234</v>
      </c>
      <c r="W252" s="98"/>
      <c r="Z252" s="92" t="n">
        <v>1</v>
      </c>
      <c r="AC252" s="92" t="s">
        <v>213</v>
      </c>
      <c r="AD252" s="92" t="str">
        <f aca="false">IF(AC252="НЕТ","Нет",IF(AC252="С","Cex (Х)",IF(AC252="М","Cex (Д)"," ")))</f>
        <v>Cex (Д)</v>
      </c>
      <c r="AE252" s="92" t="str">
        <f aca="false">CONCATENATE(IF(AC252="Нет","",CONCATENATE(AC252,";")),IF(AD252="Нет","",AD252))</f>
        <v>М;Cex (Д)</v>
      </c>
      <c r="AF252" s="92" t="s">
        <v>22</v>
      </c>
      <c r="AG252" s="92" t="s">
        <v>1235</v>
      </c>
      <c r="AH252" s="99" t="n">
        <f aca="false">102000+(B252-2)/10-2000</f>
        <v>102271</v>
      </c>
      <c r="AI252" s="94" t="n">
        <f aca="false">IF(AC252="Нет","Нет",AH252*10+2)</f>
        <v>1022712</v>
      </c>
      <c r="AJ252" s="92" t="str">
        <f aca="false">IF(AC252="М",CONCATENATE("ГАНК-4СEx (Д) для определения: ",S252),IF(AC252="С",CONCATENATE("ГАНК-4СEx (Х) для определения: ",S252),"Нет"))</f>
        <v>ГАНК-4СEx (Д) для определения: Пропиленоксид (Р)</v>
      </c>
      <c r="AK252" s="92" t="s">
        <v>210</v>
      </c>
      <c r="AL252" s="94" t="n">
        <f aca="false">IF(AC252="нет","Нет",1026000+(B252-2)/10-2000)</f>
        <v>1026271</v>
      </c>
      <c r="AM252" s="92" t="str">
        <f aca="false">IF(AC252="М",CONCATENATE("ГАНК-4ФEx (Д) для определения: ",S252),IF(AC252="С",CONCATENATE("ГАНК-4ФEx (Х) для определения: ",S252),"Нет"))</f>
        <v>ГАНК-4ФEx (Д) для определения: Пропиленоксид (Р)</v>
      </c>
      <c r="AN252" s="92" t="s">
        <v>22</v>
      </c>
    </row>
    <row r="253" customFormat="false" ht="21" hidden="false" customHeight="false" outlineLevel="0" collapsed="false">
      <c r="A253" s="88" t="s">
        <v>1236</v>
      </c>
      <c r="B253" s="95" t="n">
        <v>22722</v>
      </c>
      <c r="C253" s="90" t="s">
        <v>215</v>
      </c>
      <c r="D253" s="93" t="s">
        <v>180</v>
      </c>
      <c r="E253" s="96" t="s">
        <v>210</v>
      </c>
      <c r="H253" s="97"/>
      <c r="I253" s="101"/>
      <c r="J253" s="97" t="s">
        <v>492</v>
      </c>
      <c r="K253" s="92" t="s">
        <v>209</v>
      </c>
      <c r="L253" s="92" t="s">
        <v>22</v>
      </c>
      <c r="M253" s="92" t="s">
        <v>210</v>
      </c>
      <c r="N253" s="92" t="s">
        <v>210</v>
      </c>
      <c r="O253" s="92" t="s">
        <v>22</v>
      </c>
      <c r="P253" s="92" t="s">
        <v>210</v>
      </c>
      <c r="Q253" s="92" t="s">
        <v>210</v>
      </c>
      <c r="R253" s="92" t="s">
        <v>210</v>
      </c>
      <c r="S253" s="92" t="s">
        <v>1237</v>
      </c>
      <c r="W253" s="98"/>
      <c r="Z253" s="92" t="n">
        <v>5</v>
      </c>
      <c r="AC253" s="92" t="s">
        <v>213</v>
      </c>
      <c r="AD253" s="92" t="str">
        <f aca="false">IF(AC253="НЕТ","Нет",IF(AC253="С","Cex (Х)",IF(AC253="М","Cex (Д)"," ")))</f>
        <v>Cex (Д)</v>
      </c>
      <c r="AE253" s="92" t="str">
        <f aca="false">CONCATENATE(IF(AC253="Нет","",CONCATENATE(AC253,";")),IF(AD253="Нет","",AD253))</f>
        <v>М;Cex (Д)</v>
      </c>
      <c r="AF253" s="92" t="s">
        <v>22</v>
      </c>
      <c r="AG253" s="92" t="s">
        <v>1238</v>
      </c>
      <c r="AH253" s="99" t="n">
        <f aca="false">102000+(B253-2)/10-2000</f>
        <v>102272</v>
      </c>
      <c r="AI253" s="94" t="n">
        <f aca="false">IF(AC253="Нет","Нет",AH253*10+2)</f>
        <v>1022722</v>
      </c>
      <c r="AJ253" s="92" t="str">
        <f aca="false">IF(AC253="М",CONCATENATE("ГАНК-4СEx (Д) для определения: ",S253),IF(AC253="С",CONCATENATE("ГАНК-4СEx (Х) для определения: ",S253),"Нет"))</f>
        <v>ГАНК-4СEx (Д) для определения: Метилдиэтаноламин (Р)</v>
      </c>
      <c r="AK253" s="92" t="s">
        <v>210</v>
      </c>
      <c r="AL253" s="94" t="n">
        <f aca="false">IF(AC253="нет","Нет",1026000+(B253-2)/10-2000)</f>
        <v>1026272</v>
      </c>
      <c r="AM253" s="92" t="str">
        <f aca="false">IF(AC253="М",CONCATENATE("ГАНК-4ФEx (Д) для определения: ",S253),IF(AC253="С",CONCATENATE("ГАНК-4ФEx (Х) для определения: ",S253),"Нет"))</f>
        <v>ГАНК-4ФEx (Д) для определения: Метилдиэтаноламин (Р)</v>
      </c>
      <c r="AN253" s="92" t="s">
        <v>22</v>
      </c>
    </row>
    <row r="254" customFormat="false" ht="21" hidden="false" customHeight="false" outlineLevel="0" collapsed="false">
      <c r="A254" s="88" t="s">
        <v>1239</v>
      </c>
      <c r="B254" s="95" t="n">
        <v>22732</v>
      </c>
      <c r="C254" s="90" t="s">
        <v>273</v>
      </c>
      <c r="D254" s="93" t="s">
        <v>180</v>
      </c>
      <c r="E254" s="96" t="s">
        <v>210</v>
      </c>
      <c r="H254" s="97"/>
      <c r="I254" s="101"/>
      <c r="J254" s="97" t="s">
        <v>492</v>
      </c>
      <c r="K254" s="92" t="s">
        <v>209</v>
      </c>
      <c r="L254" s="92" t="s">
        <v>22</v>
      </c>
      <c r="M254" s="92" t="s">
        <v>210</v>
      </c>
      <c r="N254" s="92" t="s">
        <v>210</v>
      </c>
      <c r="O254" s="92" t="s">
        <v>22</v>
      </c>
      <c r="P254" s="92" t="s">
        <v>210</v>
      </c>
      <c r="Q254" s="92" t="s">
        <v>210</v>
      </c>
      <c r="R254" s="92" t="s">
        <v>210</v>
      </c>
      <c r="S254" s="92" t="s">
        <v>1240</v>
      </c>
      <c r="W254" s="98"/>
      <c r="Z254" s="92" t="n">
        <v>100</v>
      </c>
      <c r="AC254" s="92" t="s">
        <v>213</v>
      </c>
      <c r="AD254" s="92" t="str">
        <f aca="false">IF(AC254="НЕТ","Нет",IF(AC254="С","Cex (Х)",IF(AC254="М","Cex (Д)"," ")))</f>
        <v>Cex (Д)</v>
      </c>
      <c r="AE254" s="92" t="str">
        <f aca="false">CONCATENATE(IF(AC254="Нет","",CONCATENATE(AC254,";")),IF(AD254="Нет","",AD254))</f>
        <v>М;Cex (Д)</v>
      </c>
      <c r="AF254" s="92" t="s">
        <v>22</v>
      </c>
      <c r="AG254" s="92" t="s">
        <v>1241</v>
      </c>
      <c r="AH254" s="99" t="n">
        <f aca="false">102000+(B254-2)/10-2000</f>
        <v>102273</v>
      </c>
      <c r="AI254" s="94" t="n">
        <f aca="false">IF(AC254="Нет","Нет",AH254*10+2)</f>
        <v>1022732</v>
      </c>
      <c r="AJ254" s="92" t="str">
        <f aca="false">IF(AC254="М",CONCATENATE("ГАНК-4СEx (Д) для определения: ",S254),IF(AC254="С",CONCATENATE("ГАНК-4СEx (Х) для определения: ",S254),"Нет"))</f>
        <v>ГАНК-4СEx (Д) для определения: Олефины С8-С10 (по октену) (Р)</v>
      </c>
      <c r="AK254" s="92" t="s">
        <v>210</v>
      </c>
      <c r="AL254" s="94" t="n">
        <f aca="false">IF(AC254="нет","Нет",1026000+(B254-2)/10-2000)</f>
        <v>1026273</v>
      </c>
      <c r="AM254" s="92" t="str">
        <f aca="false">IF(AC254="М",CONCATENATE("ГАНК-4ФEx (Д) для определения: ",S254),IF(AC254="С",CONCATENATE("ГАНК-4ФEx (Х) для определения: ",S254),"Нет"))</f>
        <v>ГАНК-4ФEx (Д) для определения: Олефины С8-С10 (по октену) (Р)</v>
      </c>
      <c r="AN254" s="92" t="s">
        <v>22</v>
      </c>
    </row>
    <row r="255" customFormat="false" ht="21" hidden="false" customHeight="false" outlineLevel="0" collapsed="false">
      <c r="A255" s="88" t="s">
        <v>1242</v>
      </c>
      <c r="B255" s="95" t="n">
        <v>22742</v>
      </c>
      <c r="C255" s="90" t="s">
        <v>1243</v>
      </c>
      <c r="D255" s="93" t="s">
        <v>180</v>
      </c>
      <c r="E255" s="96" t="s">
        <v>210</v>
      </c>
      <c r="H255" s="97"/>
      <c r="I255" s="101"/>
      <c r="J255" s="97" t="s">
        <v>492</v>
      </c>
      <c r="K255" s="92" t="s">
        <v>209</v>
      </c>
      <c r="L255" s="92" t="s">
        <v>22</v>
      </c>
      <c r="M255" s="92" t="s">
        <v>210</v>
      </c>
      <c r="N255" s="92" t="s">
        <v>210</v>
      </c>
      <c r="O255" s="92" t="s">
        <v>22</v>
      </c>
      <c r="P255" s="92" t="s">
        <v>210</v>
      </c>
      <c r="Q255" s="92" t="s">
        <v>210</v>
      </c>
      <c r="R255" s="92" t="s">
        <v>210</v>
      </c>
      <c r="S255" s="92" t="s">
        <v>1244</v>
      </c>
      <c r="W255" s="98"/>
      <c r="Z255" s="92" t="n">
        <v>1</v>
      </c>
      <c r="AC255" s="92" t="s">
        <v>213</v>
      </c>
      <c r="AD255" s="92" t="str">
        <f aca="false">IF(AC255="НЕТ","Нет",IF(AC255="С","Cex (Х)",IF(AC255="М","Cex (Д)"," ")))</f>
        <v>Cex (Д)</v>
      </c>
      <c r="AE255" s="92" t="str">
        <f aca="false">CONCATENATE(IF(AC255="Нет","",CONCATENATE(AC255,";")),IF(AD255="Нет","",AD255))</f>
        <v>М;Cex (Д)</v>
      </c>
      <c r="AF255" s="92" t="s">
        <v>22</v>
      </c>
      <c r="AG255" s="92" t="s">
        <v>1245</v>
      </c>
      <c r="AH255" s="99" t="n">
        <f aca="false">102000+(B255-2)/10-2000</f>
        <v>102274</v>
      </c>
      <c r="AI255" s="94" t="n">
        <f aca="false">IF(AC255="Нет","Нет",AH255*10+2)</f>
        <v>1022742</v>
      </c>
      <c r="AJ255" s="92" t="str">
        <f aca="false">IF(AC255="М",CONCATENATE("ГАНК-4СEx (Д) для определения: ",S255),IF(AC255="С",CONCATENATE("ГАНК-4СEx (Х) для определения: ",S255),"Нет"))</f>
        <v>ГАНК-4СEx (Д) для определения: 1,1,2-трихлорэтан (Р)</v>
      </c>
      <c r="AK255" s="92" t="s">
        <v>210</v>
      </c>
      <c r="AL255" s="94" t="n">
        <f aca="false">IF(AC255="нет","Нет",1026000+(B255-2)/10-2000)</f>
        <v>1026274</v>
      </c>
      <c r="AM255" s="92" t="str">
        <f aca="false">IF(AC255="М",CONCATENATE("ГАНК-4ФEx (Д) для определения: ",S255),IF(AC255="С",CONCATENATE("ГАНК-4ФEx (Х) для определения: ",S255),"Нет"))</f>
        <v>ГАНК-4ФEx (Д) для определения: 1,1,2-трихлорэтан (Р)</v>
      </c>
      <c r="AN255" s="92" t="s">
        <v>22</v>
      </c>
    </row>
    <row r="256" customFormat="false" ht="21" hidden="false" customHeight="false" outlineLevel="0" collapsed="false">
      <c r="A256" s="88" t="s">
        <v>1246</v>
      </c>
      <c r="B256" s="95" t="n">
        <v>22752</v>
      </c>
      <c r="C256" s="90" t="s">
        <v>229</v>
      </c>
      <c r="D256" s="93" t="s">
        <v>180</v>
      </c>
      <c r="E256" s="96" t="s">
        <v>210</v>
      </c>
      <c r="H256" s="97"/>
      <c r="I256" s="101"/>
      <c r="J256" s="97" t="s">
        <v>492</v>
      </c>
      <c r="K256" s="92" t="s">
        <v>209</v>
      </c>
      <c r="L256" s="92" t="s">
        <v>22</v>
      </c>
      <c r="M256" s="92" t="s">
        <v>210</v>
      </c>
      <c r="N256" s="92" t="s">
        <v>210</v>
      </c>
      <c r="O256" s="92" t="s">
        <v>22</v>
      </c>
      <c r="P256" s="92" t="s">
        <v>210</v>
      </c>
      <c r="Q256" s="92" t="s">
        <v>210</v>
      </c>
      <c r="R256" s="92" t="s">
        <v>210</v>
      </c>
      <c r="S256" s="92" t="s">
        <v>1247</v>
      </c>
      <c r="W256" s="98"/>
      <c r="Z256" s="92" t="n">
        <v>1</v>
      </c>
      <c r="AC256" s="92" t="s">
        <v>213</v>
      </c>
      <c r="AD256" s="92" t="str">
        <f aca="false">IF(AC256="НЕТ","Нет",IF(AC256="С","Cex (Х)",IF(AC256="М","Cex (Д)"," ")))</f>
        <v>Cex (Д)</v>
      </c>
      <c r="AE256" s="92" t="str">
        <f aca="false">CONCATENATE(IF(AC256="Нет","",CONCATENATE(AC256,";")),IF(AD256="Нет","",AD256))</f>
        <v>М;Cex (Д)</v>
      </c>
      <c r="AF256" s="92" t="s">
        <v>22</v>
      </c>
      <c r="AG256" s="92" t="s">
        <v>1248</v>
      </c>
      <c r="AH256" s="99" t="n">
        <f aca="false">102000+(B256-2)/10-2000</f>
        <v>102275</v>
      </c>
      <c r="AI256" s="94" t="n">
        <f aca="false">IF(AC256="Нет","Нет",AH256*10+2)</f>
        <v>1022752</v>
      </c>
      <c r="AJ256" s="92" t="str">
        <f aca="false">IF(AC256="М",CONCATENATE("ГАНК-4СEx (Д) для определения: ",S256),IF(AC256="С",CONCATENATE("ГАНК-4СEx (Х) для определения: ",S256),"Нет"))</f>
        <v>ГАНК-4СEx (Д) для определения: Дициклопентадиен (Р)</v>
      </c>
      <c r="AK256" s="92" t="s">
        <v>210</v>
      </c>
      <c r="AL256" s="94" t="n">
        <f aca="false">IF(AC256="нет","Нет",1026000+(B256-2)/10-2000)</f>
        <v>1026275</v>
      </c>
      <c r="AM256" s="92" t="str">
        <f aca="false">IF(AC256="М",CONCATENATE("ГАНК-4ФEx (Д) для определения: ",S256),IF(AC256="С",CONCATENATE("ГАНК-4ФEx (Х) для определения: ",S256),"Нет"))</f>
        <v>ГАНК-4ФEx (Д) для определения: Дициклопентадиен (Р)</v>
      </c>
      <c r="AN256" s="92" t="s">
        <v>22</v>
      </c>
    </row>
    <row r="257" customFormat="false" ht="21" hidden="false" customHeight="false" outlineLevel="0" collapsed="false">
      <c r="A257" s="88" t="s">
        <v>1249</v>
      </c>
      <c r="B257" s="95" t="n">
        <v>22762</v>
      </c>
      <c r="C257" s="90" t="s">
        <v>1250</v>
      </c>
      <c r="D257" s="93" t="s">
        <v>180</v>
      </c>
      <c r="E257" s="96" t="s">
        <v>210</v>
      </c>
      <c r="H257" s="97"/>
      <c r="I257" s="101"/>
      <c r="J257" s="97" t="s">
        <v>492</v>
      </c>
      <c r="K257" s="92" t="s">
        <v>209</v>
      </c>
      <c r="L257" s="92" t="s">
        <v>22</v>
      </c>
      <c r="M257" s="92" t="s">
        <v>210</v>
      </c>
      <c r="N257" s="92" t="s">
        <v>210</v>
      </c>
      <c r="O257" s="92" t="s">
        <v>22</v>
      </c>
      <c r="P257" s="92" t="s">
        <v>210</v>
      </c>
      <c r="Q257" s="92" t="s">
        <v>210</v>
      </c>
      <c r="R257" s="92" t="s">
        <v>210</v>
      </c>
      <c r="S257" s="92" t="s">
        <v>1251</v>
      </c>
      <c r="W257" s="98"/>
      <c r="Z257" s="92" t="n">
        <v>80</v>
      </c>
      <c r="AC257" s="92" t="s">
        <v>213</v>
      </c>
      <c r="AD257" s="92" t="str">
        <f aca="false">IF(AC257="НЕТ","Нет",IF(AC257="С","Cex (Х)",IF(AC257="М","Cex (Д)"," ")))</f>
        <v>Cex (Д)</v>
      </c>
      <c r="AE257" s="92" t="str">
        <f aca="false">CONCATENATE(IF(AC257="Нет","",CONCATENATE(AC257,";")),IF(AD257="Нет","",AD257))</f>
        <v>М;Cex (Д)</v>
      </c>
      <c r="AF257" s="92" t="s">
        <v>22</v>
      </c>
      <c r="AG257" s="92" t="s">
        <v>1252</v>
      </c>
      <c r="AH257" s="99" t="n">
        <f aca="false">102000+(B257-2)/10-2000</f>
        <v>102276</v>
      </c>
      <c r="AI257" s="94" t="n">
        <f aca="false">IF(AC257="Нет","Нет",AH257*10+2)</f>
        <v>1022762</v>
      </c>
      <c r="AJ257" s="92" t="str">
        <f aca="false">IF(AC257="М",CONCATENATE("ГАНК-4СEx (Д) для определения: ",S257),IF(AC257="С",CONCATENATE("ГАНК-4СEx (Х) для определения: ",S257),"Нет"))</f>
        <v>ГАНК-4СEx (Д) для определения: Циклогексан (Р)</v>
      </c>
      <c r="AK257" s="92" t="s">
        <v>210</v>
      </c>
      <c r="AL257" s="94" t="n">
        <f aca="false">IF(AC257="нет","Нет",1026000+(B257-2)/10-2000)</f>
        <v>1026276</v>
      </c>
      <c r="AM257" s="92" t="str">
        <f aca="false">IF(AC257="М",CONCATENATE("ГАНК-4ФEx (Д) для определения: ",S257),IF(AC257="С",CONCATENATE("ГАНК-4ФEx (Х) для определения: ",S257),"Нет"))</f>
        <v>ГАНК-4ФEx (Д) для определения: Циклогексан (Р)</v>
      </c>
      <c r="AN257" s="92" t="s">
        <v>22</v>
      </c>
    </row>
    <row r="258" customFormat="false" ht="21" hidden="false" customHeight="false" outlineLevel="0" collapsed="false">
      <c r="A258" s="88" t="s">
        <v>1253</v>
      </c>
      <c r="B258" s="95" t="n">
        <v>22772</v>
      </c>
      <c r="C258" s="90" t="s">
        <v>273</v>
      </c>
      <c r="D258" s="93" t="s">
        <v>180</v>
      </c>
      <c r="E258" s="96" t="s">
        <v>210</v>
      </c>
      <c r="H258" s="97"/>
      <c r="I258" s="101"/>
      <c r="J258" s="97" t="s">
        <v>492</v>
      </c>
      <c r="K258" s="92" t="s">
        <v>209</v>
      </c>
      <c r="L258" s="92" t="s">
        <v>22</v>
      </c>
      <c r="M258" s="92" t="s">
        <v>210</v>
      </c>
      <c r="N258" s="92" t="s">
        <v>210</v>
      </c>
      <c r="O258" s="92" t="s">
        <v>22</v>
      </c>
      <c r="P258" s="92" t="s">
        <v>210</v>
      </c>
      <c r="Q258" s="92" t="s">
        <v>210</v>
      </c>
      <c r="R258" s="92" t="s">
        <v>210</v>
      </c>
      <c r="S258" s="92" t="s">
        <v>1254</v>
      </c>
      <c r="W258" s="98"/>
      <c r="Z258" s="92" t="n">
        <v>100</v>
      </c>
      <c r="AC258" s="92" t="s">
        <v>213</v>
      </c>
      <c r="AD258" s="92" t="str">
        <f aca="false">IF(AC258="НЕТ","Нет",IF(AC258="С","Cex (Х)",IF(AC258="М","Cex (Д)"," ")))</f>
        <v>Cex (Д)</v>
      </c>
      <c r="AE258" s="92" t="str">
        <f aca="false">CONCATENATE(IF(AC258="Нет","",CONCATENATE(AC258,";")),IF(AD258="Нет","",AD258))</f>
        <v>М;Cex (Д)</v>
      </c>
      <c r="AF258" s="92" t="s">
        <v>22</v>
      </c>
      <c r="AG258" s="92" t="s">
        <v>1255</v>
      </c>
      <c r="AH258" s="99" t="n">
        <f aca="false">102000+(B258-2)/10-2000</f>
        <v>102277</v>
      </c>
      <c r="AI258" s="94" t="n">
        <f aca="false">IF(AC258="Нет","Нет",AH258*10+2)</f>
        <v>1022772</v>
      </c>
      <c r="AJ258" s="92" t="str">
        <f aca="false">IF(AC258="М",CONCATENATE("ГАНК-4СEx (Д) для определения: ",S258),IF(AC258="С",CONCATENATE("ГАНК-4СEx (Х) для определения: ",S258),"Нет"))</f>
        <v>ГАНК-4СEx (Д) для определения: Пары нефти (по сольвенту) (Р)</v>
      </c>
      <c r="AK258" s="92" t="s">
        <v>210</v>
      </c>
      <c r="AL258" s="94" t="n">
        <f aca="false">IF(AC258="нет","Нет",1026000+(B258-2)/10-2000)</f>
        <v>1026277</v>
      </c>
      <c r="AM258" s="92" t="str">
        <f aca="false">IF(AC258="М",CONCATENATE("ГАНК-4ФEx (Д) для определения: ",S258),IF(AC258="С",CONCATENATE("ГАНК-4ФEx (Х) для определения: ",S258),"Нет"))</f>
        <v>ГАНК-4ФEx (Д) для определения: Пары нефти (по сольвенту) (Р)</v>
      </c>
      <c r="AN258" s="92" t="s">
        <v>22</v>
      </c>
    </row>
    <row r="259" customFormat="false" ht="21" hidden="false" customHeight="false" outlineLevel="0" collapsed="false">
      <c r="A259" s="88" t="s">
        <v>1256</v>
      </c>
      <c r="B259" s="95" t="n">
        <v>22782</v>
      </c>
      <c r="C259" s="93" t="s">
        <v>1257</v>
      </c>
      <c r="D259" s="93" t="s">
        <v>180</v>
      </c>
      <c r="E259" s="96" t="s">
        <v>208</v>
      </c>
      <c r="H259" s="97"/>
      <c r="I259" s="101"/>
      <c r="J259" s="97" t="s">
        <v>492</v>
      </c>
      <c r="K259" s="92" t="s">
        <v>209</v>
      </c>
      <c r="L259" s="92" t="s">
        <v>22</v>
      </c>
      <c r="M259" s="92" t="s">
        <v>208</v>
      </c>
      <c r="N259" s="92" t="s">
        <v>208</v>
      </c>
      <c r="O259" s="92" t="s">
        <v>22</v>
      </c>
      <c r="P259" s="92" t="s">
        <v>208</v>
      </c>
      <c r="Q259" s="92" t="s">
        <v>208</v>
      </c>
      <c r="R259" s="92" t="s">
        <v>22</v>
      </c>
      <c r="S259" s="92" t="s">
        <v>1258</v>
      </c>
      <c r="W259" s="98"/>
      <c r="Z259" s="92" t="n">
        <v>1</v>
      </c>
      <c r="AC259" s="92" t="s">
        <v>227</v>
      </c>
      <c r="AD259" s="92" t="str">
        <f aca="false">IF(AC259="НЕТ","Нет",IF(AC259="С","Cex (Х)",IF(AC259="М","Cex (Д)"," ")))</f>
        <v>Cex (Х)</v>
      </c>
      <c r="AE259" s="92" t="str">
        <f aca="false">CONCATENATE(IF(AC259="Нет","",CONCATENATE(AC259,";")),IF(AD259="Нет","",AD259))</f>
        <v>С;Cex (Х)</v>
      </c>
      <c r="AF259" s="92" t="s">
        <v>1259</v>
      </c>
      <c r="AG259" s="92" t="s">
        <v>22</v>
      </c>
      <c r="AH259" s="99" t="n">
        <f aca="false">102000+(B259-2)/10-2000</f>
        <v>102278</v>
      </c>
      <c r="AI259" s="94" t="n">
        <f aca="false">IF(AC259="Нет","Нет",AH259*10+2)</f>
        <v>1022782</v>
      </c>
      <c r="AJ259" s="92" t="str">
        <f aca="false">IF(AC259="М",CONCATENATE("ГАНК-4СEx (Д) для определения: ",S259),IF(AC259="С",CONCATENATE("ГАНК-4СEx (Х) для определения: ",S259),"Нет"))</f>
        <v>ГАНК-4СEx (Х) для определения: Малеиновый ангидрид (Р)</v>
      </c>
      <c r="AK259" s="92" t="s">
        <v>208</v>
      </c>
      <c r="AL259" s="94" t="n">
        <f aca="false">IF(AC259="нет","Нет",1026000+(B259-2)/10-2000)</f>
        <v>1026278</v>
      </c>
      <c r="AM259" s="92" t="str">
        <f aca="false">IF(AC259="М",CONCATENATE("ГАНК-4ФEx (Д) для определения: ",S259),IF(AC259="С",CONCATENATE("ГАНК-4ФEx (Х) для определения: ",S259),"Нет"))</f>
        <v>ГАНК-4ФEx (Х) для определения: Малеиновый ангидрид (Р)</v>
      </c>
      <c r="AN259" s="92" t="s">
        <v>22</v>
      </c>
    </row>
    <row r="260" customFormat="false" ht="21" hidden="false" customHeight="false" outlineLevel="0" collapsed="false">
      <c r="A260" s="88" t="s">
        <v>1260</v>
      </c>
      <c r="B260" s="95" t="n">
        <v>22802</v>
      </c>
      <c r="C260" s="90" t="s">
        <v>1257</v>
      </c>
      <c r="D260" s="98" t="s">
        <v>180</v>
      </c>
      <c r="E260" s="96" t="s">
        <v>208</v>
      </c>
      <c r="H260" s="97"/>
      <c r="I260" s="104"/>
      <c r="J260" s="104" t="s">
        <v>219</v>
      </c>
      <c r="K260" s="92" t="s">
        <v>209</v>
      </c>
      <c r="L260" s="92" t="s">
        <v>22</v>
      </c>
      <c r="M260" s="92" t="s">
        <v>208</v>
      </c>
      <c r="N260" s="92" t="s">
        <v>208</v>
      </c>
      <c r="O260" s="92" t="s">
        <v>22</v>
      </c>
      <c r="P260" s="92" t="s">
        <v>208</v>
      </c>
      <c r="Q260" s="92" t="s">
        <v>208</v>
      </c>
      <c r="R260" s="92" t="s">
        <v>22</v>
      </c>
      <c r="S260" s="92" t="s">
        <v>1261</v>
      </c>
      <c r="W260" s="98"/>
      <c r="Z260" s="92" t="n">
        <v>1</v>
      </c>
      <c r="AC260" s="92" t="s">
        <v>227</v>
      </c>
      <c r="AD260" s="92" t="str">
        <f aca="false">IF(AC260="НЕТ","Нет",IF(AC260="С","Cex (Х)",IF(AC260="М","Cex (Д)"," ")))</f>
        <v>Cex (Х)</v>
      </c>
      <c r="AE260" s="92" t="str">
        <f aca="false">CONCATENATE(IF(AC260="Нет","",CONCATENATE(AC260,";")),IF(AD260="Нет","",AD260))</f>
        <v>С;Cex (Х)</v>
      </c>
      <c r="AF260" s="92" t="s">
        <v>1262</v>
      </c>
      <c r="AG260" s="92" t="s">
        <v>22</v>
      </c>
      <c r="AH260" s="99" t="n">
        <f aca="false">102000+(B260-2)/10-2000</f>
        <v>102280</v>
      </c>
      <c r="AI260" s="94" t="n">
        <f aca="false">IF(AC260="Нет","Нет",AH260*10+2)</f>
        <v>1022802</v>
      </c>
      <c r="AJ260" s="92" t="str">
        <f aca="false">IF(AC260="М",CONCATENATE("ГАНК-4СEx (Д) для определения: ",S260),IF(AC260="С",CONCATENATE("ГАНК-4СEx (Х) для определения: ",S260),"Нет"))</f>
        <v>ГАНК-4СEx (Х) для определения: Хлорид железа (Р)</v>
      </c>
      <c r="AK260" s="92" t="s">
        <v>208</v>
      </c>
      <c r="AL260" s="94" t="n">
        <f aca="false">IF(AC260="нет","Нет",1026000+(B260-2)/10-2000)</f>
        <v>1026280</v>
      </c>
      <c r="AM260" s="92" t="str">
        <f aca="false">IF(AC260="М",CONCATENATE("ГАНК-4ФEx (Д) для определения: ",S260),IF(AC260="С",CONCATENATE("ГАНК-4ФEx (Х) для определения: ",S260),"Нет"))</f>
        <v>ГАНК-4ФEx (Х) для определения: Хлорид железа (Р)</v>
      </c>
      <c r="AN260" s="92" t="s">
        <v>22</v>
      </c>
    </row>
    <row r="261" customFormat="false" ht="21" hidden="false" customHeight="false" outlineLevel="0" collapsed="false">
      <c r="A261" s="88" t="s">
        <v>1263</v>
      </c>
      <c r="B261" s="95" t="n">
        <v>22812</v>
      </c>
      <c r="C261" s="90" t="s">
        <v>1257</v>
      </c>
      <c r="D261" s="98" t="s">
        <v>180</v>
      </c>
      <c r="E261" s="96" t="s">
        <v>208</v>
      </c>
      <c r="H261" s="97"/>
      <c r="I261" s="104"/>
      <c r="J261" s="104" t="s">
        <v>219</v>
      </c>
      <c r="K261" s="92" t="s">
        <v>209</v>
      </c>
      <c r="L261" s="92" t="s">
        <v>22</v>
      </c>
      <c r="M261" s="92" t="s">
        <v>208</v>
      </c>
      <c r="N261" s="92" t="s">
        <v>208</v>
      </c>
      <c r="O261" s="92" t="s">
        <v>22</v>
      </c>
      <c r="P261" s="92" t="s">
        <v>208</v>
      </c>
      <c r="Q261" s="92" t="s">
        <v>208</v>
      </c>
      <c r="R261" s="92" t="s">
        <v>22</v>
      </c>
      <c r="S261" s="92" t="s">
        <v>1264</v>
      </c>
      <c r="W261" s="98"/>
      <c r="Z261" s="92" t="n">
        <v>1</v>
      </c>
      <c r="AC261" s="92" t="s">
        <v>227</v>
      </c>
      <c r="AD261" s="92" t="str">
        <f aca="false">IF(AC261="НЕТ","Нет",IF(AC261="С","Cex (Х)",IF(AC261="М","Cex (Д)"," ")))</f>
        <v>Cex (Х)</v>
      </c>
      <c r="AE261" s="92" t="str">
        <f aca="false">CONCATENATE(IF(AC261="Нет","",CONCATENATE(AC261,";")),IF(AD261="Нет","",AD261))</f>
        <v>С;Cex (Х)</v>
      </c>
      <c r="AF261" s="92" t="s">
        <v>1265</v>
      </c>
      <c r="AG261" s="92" t="s">
        <v>22</v>
      </c>
      <c r="AH261" s="99" t="n">
        <f aca="false">102000+(B261-2)/10-2000</f>
        <v>102281</v>
      </c>
      <c r="AI261" s="94" t="n">
        <f aca="false">IF(AC261="Нет","Нет",AH261*10+2)</f>
        <v>1022812</v>
      </c>
      <c r="AJ261" s="92" t="str">
        <f aca="false">IF(AC261="М",CONCATENATE("ГАНК-4СEx (Д) для определения: ",S261),IF(AC261="С",CONCATENATE("ГАНК-4СEx (Х) для определения: ",S261),"Нет"))</f>
        <v>ГАНК-4СEx (Х) для определения: Сульфат алюминия (Р)</v>
      </c>
      <c r="AK261" s="92" t="s">
        <v>208</v>
      </c>
      <c r="AL261" s="94" t="n">
        <f aca="false">IF(AC261="нет","Нет",1026000+(B261-2)/10-2000)</f>
        <v>1026281</v>
      </c>
      <c r="AM261" s="92" t="str">
        <f aca="false">IF(AC261="М",CONCATENATE("ГАНК-4ФEx (Д) для определения: ",S261),IF(AC261="С",CONCATENATE("ГАНК-4ФEx (Х) для определения: ",S261),"Нет"))</f>
        <v>ГАНК-4ФEx (Х) для определения: Сульфат алюминия (Р)</v>
      </c>
      <c r="AN261" s="92" t="s">
        <v>22</v>
      </c>
    </row>
    <row r="262" customFormat="false" ht="21" hidden="false" customHeight="false" outlineLevel="0" collapsed="false">
      <c r="A262" s="88" t="s">
        <v>1266</v>
      </c>
      <c r="B262" s="95" t="n">
        <v>22822</v>
      </c>
      <c r="C262" s="90" t="s">
        <v>207</v>
      </c>
      <c r="D262" s="98" t="s">
        <v>180</v>
      </c>
      <c r="E262" s="96" t="s">
        <v>208</v>
      </c>
      <c r="H262" s="97"/>
      <c r="I262" s="104"/>
      <c r="J262" s="104" t="s">
        <v>219</v>
      </c>
      <c r="K262" s="92" t="s">
        <v>209</v>
      </c>
      <c r="L262" s="92" t="s">
        <v>22</v>
      </c>
      <c r="M262" s="92" t="s">
        <v>208</v>
      </c>
      <c r="N262" s="92" t="s">
        <v>208</v>
      </c>
      <c r="O262" s="92" t="s">
        <v>22</v>
      </c>
      <c r="P262" s="92" t="s">
        <v>208</v>
      </c>
      <c r="Q262" s="92" t="s">
        <v>208</v>
      </c>
      <c r="R262" s="92" t="s">
        <v>22</v>
      </c>
      <c r="S262" s="92" t="s">
        <v>1267</v>
      </c>
      <c r="W262" s="98"/>
      <c r="Z262" s="92" t="n">
        <v>2</v>
      </c>
      <c r="AC262" s="92" t="s">
        <v>227</v>
      </c>
      <c r="AD262" s="92" t="str">
        <f aca="false">IF(AC262="НЕТ","Нет",IF(AC262="С","Cex (Х)",IF(AC262="М","Cex (Д)"," ")))</f>
        <v>Cex (Х)</v>
      </c>
      <c r="AE262" s="92" t="str">
        <f aca="false">CONCATENATE(IF(AC262="Нет","",CONCATENATE(AC262,";")),IF(AD262="Нет","",AD262))</f>
        <v>С;Cex (Х)</v>
      </c>
      <c r="AF262" s="92" t="s">
        <v>1268</v>
      </c>
      <c r="AG262" s="92" t="s">
        <v>22</v>
      </c>
      <c r="AH262" s="99" t="n">
        <f aca="false">102000+(B262-2)/10-2000</f>
        <v>102282</v>
      </c>
      <c r="AI262" s="94" t="n">
        <f aca="false">IF(AC262="Нет","Нет",AH262*10+2)</f>
        <v>1022822</v>
      </c>
      <c r="AJ262" s="92" t="str">
        <f aca="false">IF(AC262="М",CONCATENATE("ГАНК-4СEx (Д) для определения: ",S262),IF(AC262="С",CONCATENATE("ГАНК-4СEx (Х) для определения: ",S262),"Нет"))</f>
        <v>ГАНК-4СEx (Х) для определения: Гидроксид кальция (Р)</v>
      </c>
      <c r="AK262" s="92" t="s">
        <v>208</v>
      </c>
      <c r="AL262" s="94" t="n">
        <f aca="false">IF(AC262="нет","Нет",1026000+(B262-2)/10-2000)</f>
        <v>1026282</v>
      </c>
      <c r="AM262" s="92" t="str">
        <f aca="false">IF(AC262="М",CONCATENATE("ГАНК-4ФEx (Д) для определения: ",S262),IF(AC262="С",CONCATENATE("ГАНК-4ФEx (Х) для определения: ",S262),"Нет"))</f>
        <v>ГАНК-4ФEx (Х) для определения: Гидроксид кальция (Р)</v>
      </c>
      <c r="AN262" s="92" t="s">
        <v>20</v>
      </c>
    </row>
    <row r="263" customFormat="false" ht="21" hidden="false" customHeight="false" outlineLevel="0" collapsed="false">
      <c r="A263" s="88" t="s">
        <v>1269</v>
      </c>
      <c r="B263" s="95" t="n">
        <v>22832</v>
      </c>
      <c r="C263" s="93" t="s">
        <v>207</v>
      </c>
      <c r="D263" s="98" t="s">
        <v>180</v>
      </c>
      <c r="E263" s="96" t="s">
        <v>208</v>
      </c>
      <c r="H263" s="97"/>
      <c r="I263" s="104"/>
      <c r="J263" s="104" t="s">
        <v>219</v>
      </c>
      <c r="K263" s="92" t="s">
        <v>209</v>
      </c>
      <c r="L263" s="92" t="s">
        <v>22</v>
      </c>
      <c r="M263" s="92" t="s">
        <v>208</v>
      </c>
      <c r="N263" s="92" t="s">
        <v>208</v>
      </c>
      <c r="O263" s="92" t="s">
        <v>22</v>
      </c>
      <c r="P263" s="92" t="s">
        <v>208</v>
      </c>
      <c r="Q263" s="92" t="s">
        <v>208</v>
      </c>
      <c r="R263" s="92" t="s">
        <v>22</v>
      </c>
      <c r="S263" s="92" t="s">
        <v>1270</v>
      </c>
      <c r="W263" s="98"/>
      <c r="Z263" s="92" t="n">
        <v>2</v>
      </c>
      <c r="AC263" s="92" t="s">
        <v>227</v>
      </c>
      <c r="AD263" s="92" t="str">
        <f aca="false">IF(AC263="НЕТ","Нет",IF(AC263="С","Cex (Х)",IF(AC263="М","Cex (Д)"," ")))</f>
        <v>Cex (Х)</v>
      </c>
      <c r="AE263" s="92" t="str">
        <f aca="false">CONCATENATE(IF(AC263="Нет","",CONCATENATE(AC263,";")),IF(AD263="Нет","",AD263))</f>
        <v>С;Cex (Х)</v>
      </c>
      <c r="AF263" s="92" t="s">
        <v>1271</v>
      </c>
      <c r="AG263" s="92" t="s">
        <v>22</v>
      </c>
      <c r="AH263" s="99" t="n">
        <f aca="false">102000+(B263-2)/10-2000</f>
        <v>102283</v>
      </c>
      <c r="AI263" s="94" t="n">
        <f aca="false">IF(AC263="Нет","Нет",AH263*10+2)</f>
        <v>1022832</v>
      </c>
      <c r="AJ263" s="92" t="str">
        <f aca="false">IF(AC263="М",CONCATENATE("ГАНК-4СEx (Д) для определения: ",S263),IF(AC263="С",CONCATENATE("ГАНК-4СEx (Х) для определения: ",S263),"Нет"))</f>
        <v>ГАНК-4СEx (Х) для определения: Марганец и соединения (Р)</v>
      </c>
      <c r="AK263" s="92" t="s">
        <v>208</v>
      </c>
      <c r="AL263" s="94" t="n">
        <f aca="false">IF(AC263="нет","Нет",1026000+(B263-2)/10-2000)</f>
        <v>1026283</v>
      </c>
      <c r="AM263" s="92" t="str">
        <f aca="false">IF(AC263="М",CONCATENATE("ГАНК-4ФEx (Д) для определения: ",S263),IF(AC263="С",CONCATENATE("ГАНК-4ФEx (Х) для определения: ",S263),"Нет"))</f>
        <v>ГАНК-4ФEx (Х) для определения: Марганец и соединения (Р)</v>
      </c>
      <c r="AN263" s="92" t="s">
        <v>22</v>
      </c>
    </row>
    <row r="264" customFormat="false" ht="21" hidden="false" customHeight="false" outlineLevel="0" collapsed="false">
      <c r="A264" s="88" t="s">
        <v>1272</v>
      </c>
      <c r="B264" s="95" t="n">
        <v>22842</v>
      </c>
      <c r="C264" s="93" t="s">
        <v>506</v>
      </c>
      <c r="D264" s="98" t="s">
        <v>180</v>
      </c>
      <c r="E264" s="96" t="s">
        <v>208</v>
      </c>
      <c r="H264" s="97"/>
      <c r="I264" s="104"/>
      <c r="J264" s="104" t="s">
        <v>219</v>
      </c>
      <c r="K264" s="92" t="s">
        <v>209</v>
      </c>
      <c r="L264" s="92" t="s">
        <v>22</v>
      </c>
      <c r="M264" s="92" t="s">
        <v>208</v>
      </c>
      <c r="N264" s="92" t="s">
        <v>208</v>
      </c>
      <c r="O264" s="92" t="s">
        <v>22</v>
      </c>
      <c r="P264" s="92" t="s">
        <v>208</v>
      </c>
      <c r="Q264" s="92" t="s">
        <v>208</v>
      </c>
      <c r="R264" s="92" t="s">
        <v>22</v>
      </c>
      <c r="S264" s="92" t="s">
        <v>1273</v>
      </c>
      <c r="W264" s="98"/>
      <c r="Z264" s="92" t="n">
        <v>0.2</v>
      </c>
      <c r="AC264" s="92" t="s">
        <v>227</v>
      </c>
      <c r="AD264" s="92" t="str">
        <f aca="false">IF(AC264="НЕТ","Нет",IF(AC264="С","Cex (Х)",IF(AC264="М","Cex (Д)"," ")))</f>
        <v>Cex (Х)</v>
      </c>
      <c r="AE264" s="92" t="str">
        <f aca="false">CONCATENATE(IF(AC264="Нет","",CONCATENATE(AC264,";")),IF(AD264="Нет","",AD264))</f>
        <v>С;Cex (Х)</v>
      </c>
      <c r="AF264" s="92" t="s">
        <v>1274</v>
      </c>
      <c r="AG264" s="92" t="s">
        <v>22</v>
      </c>
      <c r="AH264" s="99" t="n">
        <f aca="false">102000+(B264-2)/10-2000</f>
        <v>102284</v>
      </c>
      <c r="AI264" s="94" t="n">
        <f aca="false">IF(AC264="Нет","Нет",AH264*10+2)</f>
        <v>1022842</v>
      </c>
      <c r="AJ264" s="92" t="str">
        <f aca="false">IF(AC264="М",CONCATENATE("ГАНК-4СEx (Д) для определения: ",S264),IF(AC264="С",CONCATENATE("ГАНК-4СEx (Х) для определения: ",S264),"Нет"))</f>
        <v>ГАНК-4СEx (Х) для определения: Аэрозоль сварочный (по марганцу) (Р)</v>
      </c>
      <c r="AK264" s="92" t="s">
        <v>208</v>
      </c>
      <c r="AL264" s="94" t="n">
        <f aca="false">IF(AC264="нет","Нет",1026000+(B264-2)/10-2000)</f>
        <v>1026284</v>
      </c>
      <c r="AM264" s="92" t="str">
        <f aca="false">IF(AC264="М",CONCATENATE("ГАНК-4ФEx (Д) для определения: ",S264),IF(AC264="С",CONCATENATE("ГАНК-4ФEx (Х) для определения: ",S264),"Нет"))</f>
        <v>ГАНК-4ФEx (Х) для определения: Аэрозоль сварочный (по марганцу) (Р)</v>
      </c>
      <c r="AN264" s="92" t="s">
        <v>22</v>
      </c>
    </row>
    <row r="265" customFormat="false" ht="21" hidden="false" customHeight="false" outlineLevel="0" collapsed="false">
      <c r="A265" s="88" t="s">
        <v>1275</v>
      </c>
      <c r="B265" s="95" t="n">
        <v>22852</v>
      </c>
      <c r="C265" s="93" t="s">
        <v>1103</v>
      </c>
      <c r="D265" s="98" t="s">
        <v>180</v>
      </c>
      <c r="E265" s="96" t="s">
        <v>208</v>
      </c>
      <c r="H265" s="97"/>
      <c r="I265" s="104"/>
      <c r="J265" s="104" t="s">
        <v>219</v>
      </c>
      <c r="K265" s="92" t="s">
        <v>209</v>
      </c>
      <c r="L265" s="92" t="s">
        <v>22</v>
      </c>
      <c r="M265" s="92" t="s">
        <v>208</v>
      </c>
      <c r="N265" s="92" t="s">
        <v>208</v>
      </c>
      <c r="O265" s="92" t="s">
        <v>22</v>
      </c>
      <c r="P265" s="92" t="s">
        <v>208</v>
      </c>
      <c r="Q265" s="92" t="s">
        <v>208</v>
      </c>
      <c r="R265" s="92" t="s">
        <v>22</v>
      </c>
      <c r="S265" s="92" t="s">
        <v>1276</v>
      </c>
      <c r="W265" s="98"/>
      <c r="Z265" s="92" t="n">
        <v>0.01</v>
      </c>
      <c r="AC265" s="92" t="s">
        <v>227</v>
      </c>
      <c r="AD265" s="92" t="str">
        <f aca="false">IF(AC265="НЕТ","Нет",IF(AC265="С","Cex (Х)",IF(AC265="М","Cex (Д)"," ")))</f>
        <v>Cex (Х)</v>
      </c>
      <c r="AE265" s="92" t="str">
        <f aca="false">CONCATENATE(IF(AC265="Нет","",CONCATENATE(AC265,";")),IF(AD265="Нет","",AD265))</f>
        <v>С;Cex (Х)</v>
      </c>
      <c r="AF265" s="92" t="s">
        <v>1277</v>
      </c>
      <c r="AG265" s="92" t="s">
        <v>22</v>
      </c>
      <c r="AH265" s="99" t="n">
        <f aca="false">102000+(B265-2)/10-2000</f>
        <v>102285</v>
      </c>
      <c r="AI265" s="94" t="n">
        <f aca="false">IF(AC265="Нет","Нет",AH265*10+2)</f>
        <v>1022852</v>
      </c>
      <c r="AJ265" s="92" t="str">
        <f aca="false">IF(AC265="М",CONCATENATE("ГАНК-4СEx (Д) для определения: ",S265),IF(AC265="С",CONCATENATE("ГАНК-4СEx (Х) для определения: ",S265),"Нет"))</f>
        <v>ГАНК-4СEx (Х) для определения: Хром (VI) триоксид (Р)</v>
      </c>
      <c r="AK265" s="92" t="s">
        <v>208</v>
      </c>
      <c r="AL265" s="94" t="n">
        <f aca="false">IF(AC265="нет","Нет",1026000+(B265-2)/10-2000)</f>
        <v>1026285</v>
      </c>
      <c r="AM265" s="92" t="str">
        <f aca="false">IF(AC265="М",CONCATENATE("ГАНК-4ФEx (Д) для определения: ",S265),IF(AC265="С",CONCATENATE("ГАНК-4ФEx (Х) для определения: ",S265),"Нет"))</f>
        <v>ГАНК-4ФEx (Х) для определения: Хром (VI) триоксид (Р)</v>
      </c>
      <c r="AN265" s="92" t="s">
        <v>22</v>
      </c>
    </row>
    <row r="266" customFormat="false" ht="21" hidden="false" customHeight="false" outlineLevel="0" collapsed="false">
      <c r="A266" s="88" t="s">
        <v>1278</v>
      </c>
      <c r="B266" s="95" t="n">
        <v>22882</v>
      </c>
      <c r="C266" s="90" t="s">
        <v>254</v>
      </c>
      <c r="D266" s="98" t="s">
        <v>180</v>
      </c>
      <c r="E266" s="96" t="s">
        <v>208</v>
      </c>
      <c r="H266" s="97"/>
      <c r="I266" s="104"/>
      <c r="J266" s="104" t="s">
        <v>219</v>
      </c>
      <c r="K266" s="92" t="s">
        <v>209</v>
      </c>
      <c r="L266" s="92" t="s">
        <v>22</v>
      </c>
      <c r="M266" s="92" t="s">
        <v>208</v>
      </c>
      <c r="N266" s="92" t="s">
        <v>208</v>
      </c>
      <c r="O266" s="92" t="s">
        <v>22</v>
      </c>
      <c r="P266" s="92" t="s">
        <v>208</v>
      </c>
      <c r="Q266" s="92" t="s">
        <v>208</v>
      </c>
      <c r="R266" s="92" t="s">
        <v>22</v>
      </c>
      <c r="S266" s="92" t="s">
        <v>1279</v>
      </c>
      <c r="W266" s="98"/>
      <c r="Z266" s="92" t="n">
        <v>10</v>
      </c>
      <c r="AC266" s="92" t="s">
        <v>227</v>
      </c>
      <c r="AD266" s="92" t="str">
        <f aca="false">IF(AC266="НЕТ","Нет",IF(AC266="С","Cex (Х)",IF(AC266="М","Cex (Д)"," ")))</f>
        <v>Cex (Х)</v>
      </c>
      <c r="AE266" s="92" t="str">
        <f aca="false">CONCATENATE(IF(AC266="Нет","",CONCATENATE(AC266,";")),IF(AD266="Нет","",AD266))</f>
        <v>С;Cex (Х)</v>
      </c>
      <c r="AF266" s="92" t="s">
        <v>1280</v>
      </c>
      <c r="AG266" s="92" t="s">
        <v>22</v>
      </c>
      <c r="AH266" s="99" t="n">
        <f aca="false">102000+(B266-2)/10-2000</f>
        <v>102288</v>
      </c>
      <c r="AI266" s="94" t="n">
        <f aca="false">IF(AC266="Нет","Нет",AH266*10+2)</f>
        <v>1022882</v>
      </c>
      <c r="AJ266" s="92" t="str">
        <f aca="false">IF(AC266="М",CONCATENATE("ГАНК-4СEx (Д) для определения: ",S266),IF(AC266="С",CONCATENATE("ГАНК-4СEx (Х) для определения: ",S266),"Нет"))</f>
        <v>ГАНК-4СEx (Х) для определения: Железо и соединения (Р)</v>
      </c>
      <c r="AK266" s="92" t="s">
        <v>208</v>
      </c>
      <c r="AL266" s="94" t="n">
        <f aca="false">IF(AC266="нет","Нет",1026000+(B266-2)/10-2000)</f>
        <v>1026288</v>
      </c>
      <c r="AM266" s="92" t="str">
        <f aca="false">IF(AC266="М",CONCATENATE("ГАНК-4ФEx (Д) для определения: ",S266),IF(AC266="С",CONCATENATE("ГАНК-4ФEx (Х) для определения: ",S266),"Нет"))</f>
        <v>ГАНК-4ФEx (Х) для определения: Железо и соединения (Р)</v>
      </c>
      <c r="AN266" s="92" t="s">
        <v>22</v>
      </c>
    </row>
    <row r="267" customFormat="false" ht="21" hidden="false" customHeight="false" outlineLevel="0" collapsed="false">
      <c r="A267" s="88" t="s">
        <v>1281</v>
      </c>
      <c r="B267" s="95" t="n">
        <v>22892</v>
      </c>
      <c r="C267" s="90" t="s">
        <v>1282</v>
      </c>
      <c r="D267" s="98" t="s">
        <v>180</v>
      </c>
      <c r="E267" s="96" t="s">
        <v>208</v>
      </c>
      <c r="H267" s="97"/>
      <c r="I267" s="104"/>
      <c r="J267" s="104" t="s">
        <v>219</v>
      </c>
      <c r="K267" s="92" t="s">
        <v>209</v>
      </c>
      <c r="L267" s="92" t="s">
        <v>22</v>
      </c>
      <c r="M267" s="92" t="s">
        <v>208</v>
      </c>
      <c r="N267" s="92" t="s">
        <v>208</v>
      </c>
      <c r="O267" s="92" t="s">
        <v>22</v>
      </c>
      <c r="P267" s="92" t="s">
        <v>208</v>
      </c>
      <c r="Q267" s="92" t="s">
        <v>208</v>
      </c>
      <c r="R267" s="92" t="s">
        <v>22</v>
      </c>
      <c r="S267" s="92" t="s">
        <v>1283</v>
      </c>
      <c r="W267" s="98"/>
      <c r="Z267" s="92" t="n">
        <v>0.2</v>
      </c>
      <c r="AC267" s="92" t="s">
        <v>227</v>
      </c>
      <c r="AD267" s="92" t="str">
        <f aca="false">IF(AC267="НЕТ","Нет",IF(AC267="С","Cex (Х)",IF(AC267="М","Cex (Д)"," ")))</f>
        <v>Cex (Х)</v>
      </c>
      <c r="AE267" s="92" t="str">
        <f aca="false">CONCATENATE(IF(AC267="Нет","",CONCATENATE(AC267,";")),IF(AD267="Нет","",AD267))</f>
        <v>С;Cex (Х)</v>
      </c>
      <c r="AF267" s="92" t="s">
        <v>1284</v>
      </c>
      <c r="AG267" s="92" t="s">
        <v>22</v>
      </c>
      <c r="AH267" s="99" t="n">
        <f aca="false">102000+(B267-2)/10-2000</f>
        <v>102289</v>
      </c>
      <c r="AI267" s="94" t="n">
        <f aca="false">IF(AC267="Нет","Нет",AH267*10+2)</f>
        <v>1022892</v>
      </c>
      <c r="AJ267" s="92" t="str">
        <f aca="false">IF(AC267="М",CONCATENATE("ГАНК-4СEx (Д) для определения: ",S267),IF(AC267="С",CONCATENATE("ГАНК-4СEx (Х) для определения: ",S267),"Нет"))</f>
        <v>ГАНК-4СEx (Х) для определения: Алюминий и соединения (Р)</v>
      </c>
      <c r="AK267" s="92" t="s">
        <v>208</v>
      </c>
      <c r="AL267" s="94" t="n">
        <f aca="false">IF(AC267="нет","Нет",1026000+(B267-2)/10-2000)</f>
        <v>1026289</v>
      </c>
      <c r="AM267" s="92" t="str">
        <f aca="false">IF(AC267="М",CONCATENATE("ГАНК-4ФEx (Д) для определения: ",S267),IF(AC267="С",CONCATENATE("ГАНК-4ФEx (Х) для определения: ",S267),"Нет"))</f>
        <v>ГАНК-4ФEx (Х) для определения: Алюминий и соединения (Р)</v>
      </c>
      <c r="AN267" s="92" t="s">
        <v>22</v>
      </c>
    </row>
    <row r="268" customFormat="false" ht="21" hidden="false" customHeight="false" outlineLevel="0" collapsed="false">
      <c r="A268" s="88" t="s">
        <v>1285</v>
      </c>
      <c r="B268" s="95" t="n">
        <v>22912</v>
      </c>
      <c r="C268" s="90" t="s">
        <v>240</v>
      </c>
      <c r="D268" s="98" t="s">
        <v>180</v>
      </c>
      <c r="E268" s="96" t="s">
        <v>208</v>
      </c>
      <c r="H268" s="97"/>
      <c r="I268" s="104"/>
      <c r="J268" s="104" t="s">
        <v>219</v>
      </c>
      <c r="K268" s="92" t="s">
        <v>209</v>
      </c>
      <c r="L268" s="92" t="s">
        <v>22</v>
      </c>
      <c r="M268" s="92" t="s">
        <v>208</v>
      </c>
      <c r="N268" s="92" t="s">
        <v>208</v>
      </c>
      <c r="O268" s="92" t="s">
        <v>22</v>
      </c>
      <c r="P268" s="92" t="s">
        <v>208</v>
      </c>
      <c r="Q268" s="92" t="s">
        <v>208</v>
      </c>
      <c r="R268" s="92" t="s">
        <v>22</v>
      </c>
      <c r="S268" s="92" t="s">
        <v>1286</v>
      </c>
      <c r="W268" s="98"/>
      <c r="Z268" s="92" t="n">
        <v>0.5</v>
      </c>
      <c r="AC268" s="92" t="s">
        <v>227</v>
      </c>
      <c r="AD268" s="92" t="str">
        <f aca="false">IF(AC268="НЕТ","Нет",IF(AC268="С","Cex (Х)",IF(AC268="М","Cex (Д)"," ")))</f>
        <v>Cex (Х)</v>
      </c>
      <c r="AE268" s="92" t="str">
        <f aca="false">CONCATENATE(IF(AC268="Нет","",CONCATENATE(AC268,";")),IF(AD268="Нет","",AD268))</f>
        <v>С;Cex (Х)</v>
      </c>
      <c r="AF268" s="92" t="s">
        <v>1287</v>
      </c>
      <c r="AG268" s="92" t="s">
        <v>22</v>
      </c>
      <c r="AH268" s="99" t="n">
        <f aca="false">102000+(B268-2)/10-2000</f>
        <v>102291</v>
      </c>
      <c r="AI268" s="94" t="n">
        <f aca="false">IF(AC268="Нет","Нет",AH268*10+2)</f>
        <v>1022912</v>
      </c>
      <c r="AJ268" s="92" t="str">
        <f aca="false">IF(AC268="М",CONCATENATE("ГАНК-4СEx (Д) для определения: ",S268),IF(AC268="С",CONCATENATE("ГАНК-4СEx (Х) для определения: ",S268),"Нет"))</f>
        <v>ГАНК-4СEx (Х) для определения: Медь и соединения (Р)</v>
      </c>
      <c r="AK268" s="92" t="s">
        <v>208</v>
      </c>
      <c r="AL268" s="94" t="n">
        <f aca="false">IF(AC268="нет","Нет",1026000+(B268-2)/10-2000)</f>
        <v>1026291</v>
      </c>
      <c r="AM268" s="92" t="str">
        <f aca="false">IF(AC268="М",CONCATENATE("ГАНК-4ФEx (Д) для определения: ",S268),IF(AC268="С",CONCATENATE("ГАНК-4ФEx (Х) для определения: ",S268),"Нет"))</f>
        <v>ГАНК-4ФEx (Х) для определения: Медь и соединения (Р)</v>
      </c>
      <c r="AN268" s="92" t="s">
        <v>22</v>
      </c>
    </row>
    <row r="269" customFormat="false" ht="21" hidden="false" customHeight="false" outlineLevel="0" collapsed="false">
      <c r="A269" s="88" t="s">
        <v>1288</v>
      </c>
      <c r="B269" s="95" t="n">
        <v>22923</v>
      </c>
      <c r="C269" s="97" t="s">
        <v>1289</v>
      </c>
      <c r="D269" s="93" t="s">
        <v>181</v>
      </c>
      <c r="E269" s="96" t="s">
        <v>208</v>
      </c>
      <c r="H269" s="97"/>
      <c r="I269" s="101"/>
      <c r="J269" s="97" t="s">
        <v>1290</v>
      </c>
      <c r="K269" s="92" t="s">
        <v>209</v>
      </c>
      <c r="L269" s="92" t="s">
        <v>22</v>
      </c>
      <c r="M269" s="92" t="s">
        <v>22</v>
      </c>
      <c r="N269" s="92" t="s">
        <v>208</v>
      </c>
      <c r="O269" s="92" t="s">
        <v>22</v>
      </c>
      <c r="P269" s="92" t="s">
        <v>22</v>
      </c>
      <c r="Q269" s="92" t="s">
        <v>208</v>
      </c>
      <c r="R269" s="92" t="s">
        <v>22</v>
      </c>
      <c r="S269" s="92" t="s">
        <v>1291</v>
      </c>
      <c r="W269" s="98"/>
      <c r="Z269" s="92" t="n">
        <v>0.04</v>
      </c>
      <c r="AC269" s="92" t="s">
        <v>227</v>
      </c>
      <c r="AD269" s="92" t="str">
        <f aca="false">IF(AC269="НЕТ","Нет",IF(AC269="С","Cex (Х)",IF(AC269="М","Cex (Д)"," ")))</f>
        <v>Cex (Х)</v>
      </c>
      <c r="AE269" s="92" t="str">
        <f aca="false">CONCATENATE(IF(AC269="Нет","",CONCATENATE(AC269,";")),IF(AD269="Нет","",AD269))</f>
        <v>С;Cex (Х)</v>
      </c>
      <c r="AF269" s="92" t="s">
        <v>1292</v>
      </c>
      <c r="AG269" s="92" t="s">
        <v>22</v>
      </c>
      <c r="AH269" s="99" t="n">
        <f aca="false">102000+(B269-2)/10-2000</f>
        <v>102292.1</v>
      </c>
      <c r="AI269" s="94" t="n">
        <f aca="false">IF(AC269="Нет","Нет",AH269*10+2)</f>
        <v>1022923</v>
      </c>
      <c r="AJ269" s="92" t="str">
        <f aca="false">IF(AC269="М",CONCATENATE("ГАНК-4СEx (Д) для определения: ",S269),IF(AC269="С",CONCATENATE("ГАНК-4СEx (Х) для определения: ",S269),"Нет"))</f>
        <v>ГАНК-4СEx (Х) для определения: 2,4-толуилендиизоцианат (АР)</v>
      </c>
      <c r="AK269" s="92" t="s">
        <v>208</v>
      </c>
      <c r="AL269" s="94" t="n">
        <f aca="false">IF(AC269="нет","Нет",1026000+(B269-2)/10-2000)</f>
        <v>1026292.1</v>
      </c>
      <c r="AM269" s="92" t="str">
        <f aca="false">IF(AC269="М",CONCATENATE("ГАНК-4ФEx (Д) для определения: ",S269),IF(AC269="С",CONCATENATE("ГАНК-4ФEx (Х) для определения: ",S269),"Нет"))</f>
        <v>ГАНК-4ФEx (Х) для определения: 2,4-толуилендиизоцианат (АР)</v>
      </c>
      <c r="AN269" s="92" t="s">
        <v>22</v>
      </c>
    </row>
    <row r="270" customFormat="false" ht="21" hidden="false" customHeight="false" outlineLevel="0" collapsed="false">
      <c r="A270" s="88" t="s">
        <v>1293</v>
      </c>
      <c r="B270" s="95" t="n">
        <v>22933</v>
      </c>
      <c r="C270" s="97" t="s">
        <v>1294</v>
      </c>
      <c r="D270" s="93" t="s">
        <v>181</v>
      </c>
      <c r="E270" s="96" t="s">
        <v>208</v>
      </c>
      <c r="H270" s="97"/>
      <c r="I270" s="101"/>
      <c r="J270" s="97" t="s">
        <v>1290</v>
      </c>
      <c r="K270" s="92" t="s">
        <v>209</v>
      </c>
      <c r="L270" s="92" t="s">
        <v>22</v>
      </c>
      <c r="M270" s="92" t="s">
        <v>22</v>
      </c>
      <c r="N270" s="92" t="s">
        <v>208</v>
      </c>
      <c r="O270" s="92" t="s">
        <v>22</v>
      </c>
      <c r="P270" s="92" t="s">
        <v>22</v>
      </c>
      <c r="Q270" s="92" t="s">
        <v>208</v>
      </c>
      <c r="R270" s="92" t="s">
        <v>22</v>
      </c>
      <c r="S270" s="92" t="s">
        <v>1295</v>
      </c>
      <c r="W270" s="98"/>
      <c r="Z270" s="92" t="n">
        <v>0.1</v>
      </c>
      <c r="AC270" s="92" t="s">
        <v>227</v>
      </c>
      <c r="AD270" s="92" t="str">
        <f aca="false">IF(AC270="НЕТ","Нет",IF(AC270="С","Cex (Х)",IF(AC270="М","Cex (Д)"," ")))</f>
        <v>Cex (Х)</v>
      </c>
      <c r="AE270" s="92" t="str">
        <f aca="false">CONCATENATE(IF(AC270="Нет","",CONCATENATE(AC270,";")),IF(AD270="Нет","",AD270))</f>
        <v>С;Cex (Х)</v>
      </c>
      <c r="AF270" s="92" t="s">
        <v>1296</v>
      </c>
      <c r="AG270" s="92" t="s">
        <v>22</v>
      </c>
      <c r="AH270" s="99" t="n">
        <f aca="false">102000+(B270-2)/10-2000</f>
        <v>102293.1</v>
      </c>
      <c r="AI270" s="94" t="n">
        <f aca="false">IF(AC270="Нет","Нет",AH270*10+2)</f>
        <v>1022933</v>
      </c>
      <c r="AJ270" s="92" t="str">
        <f aca="false">IF(AC270="М",CONCATENATE("ГАНК-4СEx (Д) для определения: ",S270),IF(AC270="С",CONCATENATE("ГАНК-4СEx (Х) для определения: ",S270),"Нет"))</f>
        <v>ГАНК-4СEx (Х) для определения: Метилендифенилдиизоцианат (МДИ) (АР)</v>
      </c>
      <c r="AK270" s="92" t="s">
        <v>208</v>
      </c>
      <c r="AL270" s="94" t="n">
        <f aca="false">IF(AC270="нет","Нет",1026000+(B270-2)/10-2000)</f>
        <v>1026293.1</v>
      </c>
      <c r="AM270" s="92" t="str">
        <f aca="false">IF(AC270="М",CONCATENATE("ГАНК-4ФEx (Д) для определения: ",S270),IF(AC270="С",CONCATENATE("ГАНК-4ФEx (Х) для определения: ",S270),"Нет"))</f>
        <v>ГАНК-4ФEx (Х) для определения: Метилендифенилдиизоцианат (МДИ) (АР)</v>
      </c>
      <c r="AN270" s="92" t="s">
        <v>22</v>
      </c>
    </row>
    <row r="271" customFormat="false" ht="21" hidden="false" customHeight="false" outlineLevel="0" collapsed="false">
      <c r="A271" s="88" t="s">
        <v>1297</v>
      </c>
      <c r="B271" s="95" t="n">
        <v>22942</v>
      </c>
      <c r="C271" s="97" t="s">
        <v>1298</v>
      </c>
      <c r="D271" s="93" t="s">
        <v>180</v>
      </c>
      <c r="E271" s="96" t="s">
        <v>208</v>
      </c>
      <c r="H271" s="97"/>
      <c r="I271" s="101"/>
      <c r="J271" s="97" t="s">
        <v>1299</v>
      </c>
      <c r="K271" s="92" t="s">
        <v>209</v>
      </c>
      <c r="L271" s="92" t="s">
        <v>22</v>
      </c>
      <c r="M271" s="92" t="s">
        <v>208</v>
      </c>
      <c r="N271" s="92" t="s">
        <v>208</v>
      </c>
      <c r="O271" s="92" t="s">
        <v>22</v>
      </c>
      <c r="P271" s="92" t="s">
        <v>208</v>
      </c>
      <c r="Q271" s="92" t="s">
        <v>208</v>
      </c>
      <c r="R271" s="92" t="s">
        <v>22</v>
      </c>
      <c r="S271" s="92" t="s">
        <v>1300</v>
      </c>
      <c r="W271" s="98"/>
      <c r="Z271" s="92" t="n">
        <v>0.02</v>
      </c>
      <c r="AC271" s="92" t="s">
        <v>227</v>
      </c>
      <c r="AD271" s="92" t="str">
        <f aca="false">IF(AC271="НЕТ","Нет",IF(AC271="С","Cex (Х)",IF(AC271="М","Cex (Д)"," ")))</f>
        <v>Cex (Х)</v>
      </c>
      <c r="AE271" s="92" t="str">
        <f aca="false">CONCATENATE(IF(AC271="Нет","",CONCATENATE(AC271,";")),IF(AD271="Нет","",AD271))</f>
        <v>С;Cex (Х)</v>
      </c>
      <c r="AF271" s="92" t="s">
        <v>1301</v>
      </c>
      <c r="AG271" s="92" t="s">
        <v>22</v>
      </c>
      <c r="AH271" s="99" t="n">
        <f aca="false">102000+(B271-2)/10-2000</f>
        <v>102294</v>
      </c>
      <c r="AI271" s="94" t="n">
        <f aca="false">IF(AC271="Нет","Нет",AH271*10+2)</f>
        <v>1022942</v>
      </c>
      <c r="AJ271" s="92" t="str">
        <f aca="false">IF(AC271="М",CONCATENATE("ГАНК-4СEx (Д) для определения: ",S271),IF(AC271="С",CONCATENATE("ГАНК-4СEx (Х) для определения: ",S271),"Нет"))</f>
        <v>ГАНК-4СEx (Х) для определения: Хром (III) сернокислый 6-водный (Р)</v>
      </c>
      <c r="AK271" s="92" t="s">
        <v>208</v>
      </c>
      <c r="AL271" s="94" t="n">
        <f aca="false">IF(AC271="нет","Нет",1026000+(B271-2)/10-2000)</f>
        <v>1026294</v>
      </c>
      <c r="AM271" s="92" t="str">
        <f aca="false">IF(AC271="М",CONCATENATE("ГАНК-4ФEx (Д) для определения: ",S271),IF(AC271="С",CONCATENATE("ГАНК-4ФEx (Х) для определения: ",S271),"Нет"))</f>
        <v>ГАНК-4ФEx (Х) для определения: Хром (III) сернокислый 6-водный (Р)</v>
      </c>
      <c r="AN271" s="92" t="s">
        <v>22</v>
      </c>
    </row>
    <row r="272" customFormat="false" ht="21" hidden="false" customHeight="false" outlineLevel="0" collapsed="false">
      <c r="A272" s="88" t="s">
        <v>1302</v>
      </c>
      <c r="B272" s="95" t="n">
        <v>22952</v>
      </c>
      <c r="C272" s="97" t="s">
        <v>1303</v>
      </c>
      <c r="D272" s="93" t="s">
        <v>180</v>
      </c>
      <c r="E272" s="96" t="s">
        <v>208</v>
      </c>
      <c r="H272" s="97"/>
      <c r="I272" s="101"/>
      <c r="J272" s="97" t="s">
        <v>1299</v>
      </c>
      <c r="K272" s="92" t="s">
        <v>209</v>
      </c>
      <c r="L272" s="92" t="s">
        <v>22</v>
      </c>
      <c r="M272" s="92" t="s">
        <v>208</v>
      </c>
      <c r="N272" s="92" t="s">
        <v>208</v>
      </c>
      <c r="O272" s="92" t="s">
        <v>22</v>
      </c>
      <c r="P272" s="92" t="s">
        <v>208</v>
      </c>
      <c r="Q272" s="92" t="s">
        <v>208</v>
      </c>
      <c r="R272" s="92" t="s">
        <v>22</v>
      </c>
      <c r="S272" s="92" t="s">
        <v>1304</v>
      </c>
      <c r="W272" s="98"/>
      <c r="Z272" s="92" t="n">
        <v>1</v>
      </c>
      <c r="AC272" s="92" t="s">
        <v>227</v>
      </c>
      <c r="AD272" s="92" t="str">
        <f aca="false">IF(AC272="НЕТ","Нет",IF(AC272="С","Cex (Х)",IF(AC272="М","Cex (Д)"," ")))</f>
        <v>Cex (Х)</v>
      </c>
      <c r="AE272" s="92" t="str">
        <f aca="false">CONCATENATE(IF(AC272="Нет","",CONCATENATE(AC272,";")),IF(AD272="Нет","",AD272))</f>
        <v>С;Cex (Х)</v>
      </c>
      <c r="AF272" s="92" t="s">
        <v>1305</v>
      </c>
      <c r="AG272" s="92" t="s">
        <v>22</v>
      </c>
      <c r="AH272" s="99" t="n">
        <f aca="false">102000+(B272-2)/10-2000</f>
        <v>102295</v>
      </c>
      <c r="AI272" s="94" t="n">
        <f aca="false">IF(AC272="Нет","Нет",AH272*10+2)</f>
        <v>1022952</v>
      </c>
      <c r="AJ272" s="92" t="str">
        <f aca="false">IF(AC272="М",CONCATENATE("ГАНК-4СEx (Д) для определения: ",S272),IF(AC272="С",CONCATENATE("ГАНК-4СEx (Х) для определения: ",S272),"Нет"))</f>
        <v>ГАНК-4СEx (Х) для определения: Щавелевая кислота (по муравьиной кислоте) (Р)</v>
      </c>
      <c r="AK272" s="92" t="s">
        <v>208</v>
      </c>
      <c r="AL272" s="94" t="n">
        <f aca="false">IF(AC272="нет","Нет",1026000+(B272-2)/10-2000)</f>
        <v>1026295</v>
      </c>
      <c r="AM272" s="92" t="str">
        <f aca="false">IF(AC272="М",CONCATENATE("ГАНК-4ФEx (Д) для определения: ",S272),IF(AC272="С",CONCATENATE("ГАНК-4ФEx (Х) для определения: ",S272),"Нет"))</f>
        <v>ГАНК-4ФEx (Х) для определения: Щавелевая кислота (по муравьиной кислоте) (Р)</v>
      </c>
      <c r="AN272" s="92" t="s">
        <v>22</v>
      </c>
    </row>
    <row r="273" customFormat="false" ht="21" hidden="false" customHeight="false" outlineLevel="0" collapsed="false">
      <c r="A273" s="88" t="s">
        <v>1306</v>
      </c>
      <c r="B273" s="95" t="n">
        <v>22962</v>
      </c>
      <c r="C273" s="97" t="s">
        <v>308</v>
      </c>
      <c r="D273" s="93" t="s">
        <v>180</v>
      </c>
      <c r="E273" s="96" t="s">
        <v>210</v>
      </c>
      <c r="H273" s="97"/>
      <c r="I273" s="101"/>
      <c r="J273" s="97" t="s">
        <v>1299</v>
      </c>
      <c r="K273" s="92" t="s">
        <v>209</v>
      </c>
      <c r="L273" s="92" t="s">
        <v>22</v>
      </c>
      <c r="M273" s="92" t="s">
        <v>210</v>
      </c>
      <c r="N273" s="92" t="s">
        <v>210</v>
      </c>
      <c r="O273" s="92" t="s">
        <v>22</v>
      </c>
      <c r="P273" s="92" t="s">
        <v>210</v>
      </c>
      <c r="Q273" s="92" t="s">
        <v>210</v>
      </c>
      <c r="R273" s="92" t="s">
        <v>210</v>
      </c>
      <c r="S273" s="92" t="s">
        <v>1307</v>
      </c>
      <c r="W273" s="98"/>
      <c r="Z273" s="92" t="n">
        <v>300</v>
      </c>
      <c r="AC273" s="92" t="s">
        <v>213</v>
      </c>
      <c r="AD273" s="92" t="str">
        <f aca="false">IF(AC273="НЕТ","Нет",IF(AC273="С","Cex (Х)",IF(AC273="М","Cex (Д)"," ")))</f>
        <v>Cex (Д)</v>
      </c>
      <c r="AE273" s="92" t="str">
        <f aca="false">CONCATENATE(IF(AC273="Нет","",CONCATENATE(AC273,";")),IF(AD273="Нет","",AD273))</f>
        <v>М;Cex (Д)</v>
      </c>
      <c r="AF273" s="92" t="s">
        <v>22</v>
      </c>
      <c r="AG273" s="92" t="s">
        <v>1308</v>
      </c>
      <c r="AH273" s="99" t="n">
        <f aca="false">102000+(B273-2)/10-2000</f>
        <v>102296</v>
      </c>
      <c r="AI273" s="94" t="n">
        <f aca="false">IF(AC273="Нет","Нет",AH273*10+2)</f>
        <v>1022962</v>
      </c>
      <c r="AJ273" s="92" t="str">
        <f aca="false">IF(AC273="М",CONCATENATE("ГАНК-4СEx (Д) для определения: ",S273),IF(AC273="С",CONCATENATE("ГАНК-4СEx (Х) для определения: ",S273),"Нет"))</f>
        <v>ГАНК-4СEx (Д) для определения: трет-Бутилметиловый эфир (Р)</v>
      </c>
      <c r="AK273" s="92" t="s">
        <v>210</v>
      </c>
      <c r="AL273" s="94" t="n">
        <f aca="false">IF(AC273="нет","Нет",1026000+(B273-2)/10-2000)</f>
        <v>1026296</v>
      </c>
      <c r="AM273" s="92" t="str">
        <f aca="false">IF(AC273="М",CONCATENATE("ГАНК-4ФEx (Д) для определения: ",S273),IF(AC273="С",CONCATENATE("ГАНК-4ФEx (Х) для определения: ",S273),"Нет"))</f>
        <v>ГАНК-4ФEx (Д) для определения: трет-Бутилметиловый эфир (Р)</v>
      </c>
      <c r="AN273" s="92" t="s">
        <v>22</v>
      </c>
    </row>
    <row r="274" customFormat="false" ht="21" hidden="false" customHeight="false" outlineLevel="0" collapsed="false">
      <c r="A274" s="88" t="s">
        <v>1309</v>
      </c>
      <c r="B274" s="95" t="n">
        <v>22982</v>
      </c>
      <c r="C274" s="90" t="s">
        <v>234</v>
      </c>
      <c r="D274" s="98" t="s">
        <v>180</v>
      </c>
      <c r="E274" s="96" t="s">
        <v>208</v>
      </c>
      <c r="I274" s="97"/>
      <c r="J274" s="97" t="s">
        <v>1310</v>
      </c>
      <c r="K274" s="92" t="s">
        <v>209</v>
      </c>
      <c r="L274" s="92" t="s">
        <v>1311</v>
      </c>
      <c r="M274" s="92" t="s">
        <v>208</v>
      </c>
      <c r="N274" s="92" t="s">
        <v>208</v>
      </c>
      <c r="O274" s="92" t="s">
        <v>1311</v>
      </c>
      <c r="P274" s="92" t="s">
        <v>208</v>
      </c>
      <c r="Q274" s="92" t="s">
        <v>208</v>
      </c>
      <c r="R274" s="92" t="s">
        <v>210</v>
      </c>
      <c r="S274" s="92" t="s">
        <v>1312</v>
      </c>
      <c r="W274" s="98"/>
      <c r="Z274" s="92" t="n">
        <v>0.1</v>
      </c>
      <c r="AC274" s="92" t="s">
        <v>227</v>
      </c>
      <c r="AD274" s="92" t="str">
        <f aca="false">IF(AC274="НЕТ","Нет",IF(AC274="С","Cex (Х)",IF(AC274="М","Cex (Д)"," ")))</f>
        <v>Cex (Х)</v>
      </c>
      <c r="AE274" s="92" t="str">
        <f aca="false">CONCATENATE(IF(AC274="Нет","",CONCATENATE(AC274,";")),IF(AD274="Нет","",AD274))</f>
        <v>С;Cex (Х)</v>
      </c>
      <c r="AF274" s="92" t="s">
        <v>1313</v>
      </c>
      <c r="AG274" s="92" t="s">
        <v>22</v>
      </c>
      <c r="AH274" s="99" t="n">
        <f aca="false">102000+(B274-2)/10-2000</f>
        <v>102298</v>
      </c>
      <c r="AI274" s="94" t="n">
        <f aca="false">IF(AC274="Нет","Нет",AH274*10+2)</f>
        <v>1022982</v>
      </c>
      <c r="AJ274" s="92" t="str">
        <f aca="false">IF(AC274="М",CONCATENATE("ГАНК-4СEx (Д) для определения: ",S274),IF(AC274="С",CONCATENATE("ГАНК-4СEx (Х) для определения: ",S274),"Нет"))</f>
        <v>ГАНК-4СEx (Х) для определения: Фосфин (Р)</v>
      </c>
      <c r="AK274" s="92" t="s">
        <v>208</v>
      </c>
      <c r="AL274" s="94" t="n">
        <f aca="false">IF(AC274="нет","Нет",1026000+(B274-2)/10-2000)</f>
        <v>1026298</v>
      </c>
      <c r="AM274" s="92" t="str">
        <f aca="false">IF(AC274="М",CONCATENATE("ГАНК-4ФEx (Д) для определения: ",S274),IF(AC274="С",CONCATENATE("ГАНК-4ФEx (Х) для определения: ",S274),"Нет"))</f>
        <v>ГАНК-4ФEx (Х) для определения: Фосфин (Р)</v>
      </c>
      <c r="AN274" s="92" t="s">
        <v>22</v>
      </c>
    </row>
    <row r="275" customFormat="false" ht="21" hidden="false" customHeight="false" outlineLevel="0" collapsed="false">
      <c r="A275" s="88" t="s">
        <v>1314</v>
      </c>
      <c r="B275" s="95" t="n">
        <v>22992</v>
      </c>
      <c r="C275" s="90" t="s">
        <v>240</v>
      </c>
      <c r="D275" s="98" t="s">
        <v>180</v>
      </c>
      <c r="E275" s="96" t="s">
        <v>210</v>
      </c>
      <c r="I275" s="97"/>
      <c r="J275" s="97" t="s">
        <v>1310</v>
      </c>
      <c r="K275" s="92" t="s">
        <v>209</v>
      </c>
      <c r="L275" s="92" t="s">
        <v>1311</v>
      </c>
      <c r="M275" s="92" t="s">
        <v>210</v>
      </c>
      <c r="N275" s="92" t="s">
        <v>210</v>
      </c>
      <c r="O275" s="92" t="s">
        <v>1311</v>
      </c>
      <c r="P275" s="92" t="s">
        <v>210</v>
      </c>
      <c r="Q275" s="92" t="s">
        <v>210</v>
      </c>
      <c r="R275" s="92" t="s">
        <v>210</v>
      </c>
      <c r="S275" s="92" t="s">
        <v>1315</v>
      </c>
      <c r="W275" s="98"/>
      <c r="Z275" s="92" t="n">
        <v>0.5</v>
      </c>
      <c r="AC275" s="92" t="s">
        <v>213</v>
      </c>
      <c r="AD275" s="92" t="str">
        <f aca="false">IF(AC275="НЕТ","Нет",IF(AC275="С","Cex (Х)",IF(AC275="М","Cex (Д)"," ")))</f>
        <v>Cex (Д)</v>
      </c>
      <c r="AE275" s="92" t="str">
        <f aca="false">CONCATENATE(IF(AC275="Нет","",CONCATENATE(AC275,";")),IF(AD275="Нет","",AD275))</f>
        <v>М;Cex (Д)</v>
      </c>
      <c r="AF275" s="92" t="s">
        <v>22</v>
      </c>
      <c r="AG275" s="92" t="s">
        <v>1316</v>
      </c>
      <c r="AH275" s="99" t="n">
        <f aca="false">102000+(B275-2)/10-2000</f>
        <v>102299</v>
      </c>
      <c r="AI275" s="94" t="n">
        <f aca="false">IF(AC275="Нет","Нет",AH275*10+2)</f>
        <v>1022992</v>
      </c>
      <c r="AJ275" s="92" t="str">
        <f aca="false">IF(AC275="М",CONCATENATE("ГАНК-4СEx (Д) для определения: ",S275),IF(AC275="С",CONCATENATE("ГАНК-4СEx (Х) для определения: ",S275),"Нет"))</f>
        <v>ГАНК-4СEx (Д) для определения: Фосген (Р)</v>
      </c>
      <c r="AK275" s="92" t="s">
        <v>210</v>
      </c>
      <c r="AL275" s="94" t="n">
        <f aca="false">IF(AC275="нет","Нет",1026000+(B275-2)/10-2000)</f>
        <v>1026299</v>
      </c>
      <c r="AM275" s="92" t="str">
        <f aca="false">IF(AC275="М",CONCATENATE("ГАНК-4ФEx (Д) для определения: ",S275),IF(AC275="С",CONCATENATE("ГАНК-4ФEx (Х) для определения: ",S275),"Нет"))</f>
        <v>ГАНК-4ФEx (Д) для определения: Фосген (Р)</v>
      </c>
      <c r="AN275" s="92" t="s">
        <v>22</v>
      </c>
    </row>
    <row r="276" customFormat="false" ht="21" hidden="false" customHeight="false" outlineLevel="0" collapsed="false">
      <c r="A276" s="88" t="s">
        <v>1317</v>
      </c>
      <c r="B276" s="95" t="n">
        <v>23002</v>
      </c>
      <c r="C276" s="90" t="s">
        <v>1318</v>
      </c>
      <c r="D276" s="98" t="s">
        <v>180</v>
      </c>
      <c r="E276" s="96" t="s">
        <v>1319</v>
      </c>
      <c r="I276" s="97"/>
      <c r="J276" s="97" t="s">
        <v>1310</v>
      </c>
      <c r="K276" s="92" t="s">
        <v>209</v>
      </c>
      <c r="L276" s="92" t="s">
        <v>1311</v>
      </c>
      <c r="M276" s="92" t="s">
        <v>210</v>
      </c>
      <c r="N276" s="92" t="s">
        <v>210</v>
      </c>
      <c r="O276" s="92" t="s">
        <v>1311</v>
      </c>
      <c r="P276" s="92" t="s">
        <v>210</v>
      </c>
      <c r="Q276" s="92" t="s">
        <v>210</v>
      </c>
      <c r="R276" s="92" t="s">
        <v>210</v>
      </c>
      <c r="S276" s="92" t="s">
        <v>1320</v>
      </c>
      <c r="W276" s="98"/>
      <c r="Z276" s="92" t="n">
        <v>300</v>
      </c>
      <c r="AC276" s="92" t="s">
        <v>22</v>
      </c>
      <c r="AD276" s="92" t="s">
        <v>1204</v>
      </c>
      <c r="AE276" s="92" t="str">
        <f aca="false">CONCATENATE(IF(AC276="Нет","",CONCATENATE(AC276,";")),IF(AD276="Нет","",AD276))</f>
        <v>Cex (Д)</v>
      </c>
      <c r="AF276" s="92" t="s">
        <v>22</v>
      </c>
      <c r="AG276" s="92" t="s">
        <v>22</v>
      </c>
      <c r="AH276" s="99" t="n">
        <f aca="false">102000+(B276-2)/10-2000</f>
        <v>102300</v>
      </c>
      <c r="AI276" s="94" t="str">
        <f aca="false">IF(AC276="Нет","Нет",AH276*10+2)</f>
        <v>Нет</v>
      </c>
      <c r="AJ276" s="92" t="str">
        <f aca="false">CONCATENATE("ГАНК-4СEx (Д) для определения: ",S276)</f>
        <v>ГАНК-4СEx (Д) для определения: Ацетилен (Р)</v>
      </c>
      <c r="AK276" s="92" t="s">
        <v>210</v>
      </c>
      <c r="AL276" s="94" t="n">
        <v>1026300</v>
      </c>
      <c r="AM276" s="92" t="str">
        <f aca="false">CONCATENATE("ГАНК-4ФEx (Д) для определения: ",S276)</f>
        <v>ГАНК-4ФEx (Д) для определения: Ацетилен (Р)</v>
      </c>
      <c r="AN276" s="92" t="s">
        <v>22</v>
      </c>
    </row>
    <row r="277" customFormat="false" ht="21" hidden="false" customHeight="false" outlineLevel="0" collapsed="false">
      <c r="A277" s="88" t="s">
        <v>1321</v>
      </c>
      <c r="B277" s="95" t="n">
        <v>23012</v>
      </c>
      <c r="C277" s="90" t="s">
        <v>245</v>
      </c>
      <c r="D277" s="98" t="s">
        <v>180</v>
      </c>
      <c r="E277" s="96" t="s">
        <v>210</v>
      </c>
      <c r="I277" s="97"/>
      <c r="J277" s="97" t="s">
        <v>1310</v>
      </c>
      <c r="K277" s="92" t="s">
        <v>209</v>
      </c>
      <c r="L277" s="92" t="s">
        <v>1311</v>
      </c>
      <c r="M277" s="92" t="s">
        <v>210</v>
      </c>
      <c r="N277" s="92" t="s">
        <v>210</v>
      </c>
      <c r="O277" s="92" t="s">
        <v>1311</v>
      </c>
      <c r="P277" s="92" t="s">
        <v>210</v>
      </c>
      <c r="Q277" s="92" t="s">
        <v>210</v>
      </c>
      <c r="R277" s="92" t="s">
        <v>210</v>
      </c>
      <c r="S277" s="92" t="s">
        <v>1322</v>
      </c>
      <c r="W277" s="98"/>
      <c r="Z277" s="92" t="n">
        <v>20</v>
      </c>
      <c r="AC277" s="92" t="s">
        <v>213</v>
      </c>
      <c r="AD277" s="92" t="str">
        <f aca="false">IF(AC277="НЕТ","Нет",IF(AC277="С","Cex (Х)",IF(AC277="М","Cex (Д)"," ")))</f>
        <v>Cex (Д)</v>
      </c>
      <c r="AE277" s="92" t="str">
        <f aca="false">CONCATENATE(IF(AC277="Нет","",CONCATENATE(AC277,";")),IF(AD277="Нет","",AD277))</f>
        <v>М;Cex (Д)</v>
      </c>
      <c r="AF277" s="92" t="s">
        <v>22</v>
      </c>
      <c r="AG277" s="92" t="s">
        <v>1323</v>
      </c>
      <c r="AH277" s="99" t="n">
        <f aca="false">102000+(B277-2)/10-2000</f>
        <v>102301</v>
      </c>
      <c r="AI277" s="94" t="n">
        <f aca="false">IF(AC277="Нет","Нет",AH277*10+2)</f>
        <v>1023012</v>
      </c>
      <c r="AJ277" s="92" t="str">
        <f aca="false">IF(AC277="М",CONCATENATE("ГАНК-4СEx (Д) для определения: ",S277),IF(AC277="С",CONCATENATE("ГАНК-4СEx (Х) для определения: ",S277),"Нет"))</f>
        <v>ГАНК-4СEx (Д) для определения: МИБК (метил изобутил кетон) (Р)</v>
      </c>
      <c r="AK277" s="92" t="s">
        <v>210</v>
      </c>
      <c r="AL277" s="94" t="n">
        <f aca="false">IF(AC277="нет","Нет",1026000+(B277-2)/10-2000)</f>
        <v>1026301</v>
      </c>
      <c r="AM277" s="92" t="str">
        <f aca="false">IF(AC277="М",CONCATENATE("ГАНК-4ФEx (Д) для определения: ",S277),IF(AC277="С",CONCATENATE("ГАНК-4ФEx (Х) для определения: ",S277),"Нет"))</f>
        <v>ГАНК-4ФEx (Д) для определения: МИБК (метил изобутил кетон) (Р)</v>
      </c>
      <c r="AN277" s="92" t="s">
        <v>22</v>
      </c>
    </row>
    <row r="278" customFormat="false" ht="21" hidden="false" customHeight="false" outlineLevel="0" collapsed="false">
      <c r="A278" s="88" t="s">
        <v>1324</v>
      </c>
      <c r="B278" s="95" t="n">
        <v>23022</v>
      </c>
      <c r="C278" s="90" t="s">
        <v>1325</v>
      </c>
      <c r="D278" s="98" t="s">
        <v>180</v>
      </c>
      <c r="E278" s="96" t="s">
        <v>210</v>
      </c>
      <c r="I278" s="97"/>
      <c r="J278" s="97" t="s">
        <v>1310</v>
      </c>
      <c r="K278" s="92" t="s">
        <v>209</v>
      </c>
      <c r="L278" s="92" t="s">
        <v>1311</v>
      </c>
      <c r="M278" s="92" t="s">
        <v>210</v>
      </c>
      <c r="N278" s="92" t="s">
        <v>210</v>
      </c>
      <c r="O278" s="92" t="s">
        <v>1311</v>
      </c>
      <c r="P278" s="92" t="s">
        <v>210</v>
      </c>
      <c r="Q278" s="92" t="s">
        <v>210</v>
      </c>
      <c r="R278" s="92" t="s">
        <v>210</v>
      </c>
      <c r="S278" s="92" t="s">
        <v>1326</v>
      </c>
      <c r="W278" s="98"/>
      <c r="Z278" s="92" t="n">
        <v>20</v>
      </c>
      <c r="AC278" s="92" t="s">
        <v>213</v>
      </c>
      <c r="AD278" s="92" t="str">
        <f aca="false">IF(AC278="НЕТ","Нет",IF(AC278="С","Cex (Х)",IF(AC278="М","Cex (Д)"," ")))</f>
        <v>Cex (Д)</v>
      </c>
      <c r="AE278" s="92" t="str">
        <f aca="false">CONCATENATE(IF(AC278="Нет","",CONCATENATE(AC278,";")),IF(AD278="Нет","",AD278))</f>
        <v>М;Cex (Д)</v>
      </c>
      <c r="AF278" s="92" t="s">
        <v>22</v>
      </c>
      <c r="AG278" s="92" t="s">
        <v>1327</v>
      </c>
      <c r="AH278" s="99" t="n">
        <f aca="false">102000+(B278-2)/10-2000</f>
        <v>102302</v>
      </c>
      <c r="AI278" s="94" t="n">
        <f aca="false">IF(AC278="Нет","Нет",AH278*10+2)</f>
        <v>1023022</v>
      </c>
      <c r="AJ278" s="92" t="str">
        <f aca="false">IF(AC278="М",CONCATENATE("ГАНК-4СEx (Д) для определения: ",S278),IF(AC278="С",CONCATENATE("ГАНК-4СEx (Х) для определения: ",S278),"Нет"))</f>
        <v>ГАНК-4СEx (Д) для определения: Оксид диазота (Р)</v>
      </c>
      <c r="AK278" s="92" t="s">
        <v>210</v>
      </c>
      <c r="AL278" s="94" t="n">
        <f aca="false">IF(AC278="нет","Нет",1026000+(B278-2)/10-2000)</f>
        <v>1026302</v>
      </c>
      <c r="AM278" s="92" t="str">
        <f aca="false">IF(AC278="М",CONCATENATE("ГАНК-4ФEx (Д) для определения: ",S278),IF(AC278="С",CONCATENATE("ГАНК-4ФEx (Х) для определения: ",S278),"Нет"))</f>
        <v>ГАНК-4ФEx (Д) для определения: Оксид диазота (Р)</v>
      </c>
      <c r="AN278" s="92" t="s">
        <v>22</v>
      </c>
    </row>
    <row r="279" customFormat="false" ht="21" hidden="false" customHeight="false" outlineLevel="0" collapsed="false">
      <c r="A279" s="88" t="s">
        <v>1328</v>
      </c>
      <c r="B279" s="95" t="n">
        <v>23032</v>
      </c>
      <c r="C279" s="90" t="s">
        <v>229</v>
      </c>
      <c r="D279" s="98" t="s">
        <v>180</v>
      </c>
      <c r="E279" s="96" t="s">
        <v>208</v>
      </c>
      <c r="I279" s="97"/>
      <c r="J279" s="97" t="s">
        <v>1329</v>
      </c>
      <c r="K279" s="92" t="s">
        <v>209</v>
      </c>
      <c r="L279" s="92" t="s">
        <v>1311</v>
      </c>
      <c r="M279" s="92" t="s">
        <v>208</v>
      </c>
      <c r="N279" s="92" t="s">
        <v>208</v>
      </c>
      <c r="O279" s="92" t="s">
        <v>1311</v>
      </c>
      <c r="P279" s="92" t="s">
        <v>208</v>
      </c>
      <c r="Q279" s="92" t="s">
        <v>208</v>
      </c>
      <c r="R279" s="92" t="s">
        <v>210</v>
      </c>
      <c r="S279" s="92" t="s">
        <v>1330</v>
      </c>
      <c r="W279" s="98"/>
      <c r="Z279" s="92" t="n">
        <v>1</v>
      </c>
      <c r="AC279" s="92" t="s">
        <v>227</v>
      </c>
      <c r="AD279" s="92" t="str">
        <f aca="false">IF(AC279="НЕТ","Нет",IF(AC279="С","Cex (Х)",IF(AC279="М","Cex (Д)"," ")))</f>
        <v>Cex (Х)</v>
      </c>
      <c r="AE279" s="92" t="str">
        <f aca="false">CONCATENATE(IF(AC279="Нет","",CONCATENATE(AC279,";")),IF(AD279="Нет","",AD279))</f>
        <v>С;Cex (Х)</v>
      </c>
      <c r="AF279" s="92" t="s">
        <v>1331</v>
      </c>
      <c r="AG279" s="92" t="s">
        <v>22</v>
      </c>
      <c r="AH279" s="99" t="n">
        <f aca="false">102000+(B279-2)/10-2000</f>
        <v>102303</v>
      </c>
      <c r="AI279" s="94" t="n">
        <f aca="false">IF(AC279="Нет","Нет",AH279*10+2)</f>
        <v>1023032</v>
      </c>
      <c r="AJ279" s="92" t="str">
        <f aca="false">IF(AC279="М",CONCATENATE("ГАНК-4СEx (Д) для определения: ",S279),IF(AC279="С",CONCATENATE("ГАНК-4СEx (Х) для определения: ",S279),"Нет"))</f>
        <v>ГАНК-4СEx (Х) для определения: Лимонная кислота (Р)</v>
      </c>
      <c r="AK279" s="92" t="s">
        <v>208</v>
      </c>
      <c r="AL279" s="94" t="n">
        <f aca="false">IF(AC279="нет","Нет",1026000+(B279-2)/10-2000)</f>
        <v>1026303</v>
      </c>
      <c r="AM279" s="92" t="str">
        <f aca="false">IF(AC279="М",CONCATENATE("ГАНК-4ФEx (Д) для определения: ",S279),IF(AC279="С",CONCATENATE("ГАНК-4ФEx (Х) для определения: ",S279),"Нет"))</f>
        <v>ГАНК-4ФEx (Х) для определения: Лимонная кислота (Р)</v>
      </c>
      <c r="AN279" s="92" t="s">
        <v>22</v>
      </c>
    </row>
    <row r="280" customFormat="false" ht="21" hidden="false" customHeight="false" outlineLevel="0" collapsed="false">
      <c r="A280" s="88" t="s">
        <v>1332</v>
      </c>
      <c r="B280" s="95" t="n">
        <v>23042</v>
      </c>
      <c r="C280" s="90" t="s">
        <v>229</v>
      </c>
      <c r="D280" s="98" t="s">
        <v>180</v>
      </c>
      <c r="E280" s="96" t="s">
        <v>208</v>
      </c>
      <c r="I280" s="97"/>
      <c r="J280" s="97" t="s">
        <v>1329</v>
      </c>
      <c r="K280" s="92" t="s">
        <v>209</v>
      </c>
      <c r="L280" s="92" t="s">
        <v>1311</v>
      </c>
      <c r="M280" s="92" t="s">
        <v>208</v>
      </c>
      <c r="N280" s="92" t="s">
        <v>208</v>
      </c>
      <c r="O280" s="92" t="s">
        <v>1311</v>
      </c>
      <c r="P280" s="92" t="s">
        <v>208</v>
      </c>
      <c r="Q280" s="92" t="s">
        <v>208</v>
      </c>
      <c r="R280" s="92" t="s">
        <v>210</v>
      </c>
      <c r="S280" s="92" t="s">
        <v>1333</v>
      </c>
      <c r="W280" s="98"/>
      <c r="Z280" s="92" t="n">
        <v>1</v>
      </c>
      <c r="AC280" s="92" t="s">
        <v>227</v>
      </c>
      <c r="AD280" s="92" t="str">
        <f aca="false">IF(AC280="НЕТ","Нет",IF(AC280="С","Cex (Х)",IF(AC280="М","Cex (Д)"," ")))</f>
        <v>Cex (Х)</v>
      </c>
      <c r="AE280" s="92" t="str">
        <f aca="false">CONCATENATE(IF(AC280="Нет","",CONCATENATE(AC280,";")),IF(AD280="Нет","",AD280))</f>
        <v>С;Cex (Х)</v>
      </c>
      <c r="AF280" s="92" t="s">
        <v>1334</v>
      </c>
      <c r="AG280" s="92" t="s">
        <v>22</v>
      </c>
      <c r="AH280" s="99" t="n">
        <f aca="false">102000+(B280-2)/10-2000</f>
        <v>102304</v>
      </c>
      <c r="AI280" s="94" t="n">
        <f aca="false">IF(AC280="Нет","Нет",AH280*10+2)</f>
        <v>1023042</v>
      </c>
      <c r="AJ280" s="92" t="str">
        <f aca="false">IF(AC280="М",CONCATENATE("ГАНК-4СEx (Д) для определения: ",S280),IF(AC280="С",CONCATENATE("ГАНК-4СEx (Х) для определения: ",S280),"Нет"))</f>
        <v>ГАНК-4СEx (Х) для определения: Кобальт сернокислый семиводный (Р)</v>
      </c>
      <c r="AK280" s="92" t="s">
        <v>208</v>
      </c>
      <c r="AL280" s="94" t="n">
        <f aca="false">IF(AC280="нет","Нет",1026000+(B280-2)/10-2000)</f>
        <v>1026304</v>
      </c>
      <c r="AM280" s="92" t="str">
        <f aca="false">IF(AC280="М",CONCATENATE("ГАНК-4ФEx (Д) для определения: ",S280),IF(AC280="С",CONCATENATE("ГАНК-4ФEx (Х) для определения: ",S280),"Нет"))</f>
        <v>ГАНК-4ФEx (Х) для определения: Кобальт сернокислый семиводный (Р)</v>
      </c>
      <c r="AN280" s="92" t="s">
        <v>22</v>
      </c>
    </row>
    <row r="281" customFormat="false" ht="21" hidden="false" customHeight="false" outlineLevel="0" collapsed="false">
      <c r="A281" s="88" t="s">
        <v>1335</v>
      </c>
      <c r="B281" s="95" t="n">
        <v>23052</v>
      </c>
      <c r="C281" s="90" t="s">
        <v>1336</v>
      </c>
      <c r="D281" s="98" t="s">
        <v>180</v>
      </c>
      <c r="E281" s="96" t="s">
        <v>208</v>
      </c>
      <c r="I281" s="97"/>
      <c r="J281" s="97" t="s">
        <v>1329</v>
      </c>
      <c r="K281" s="92" t="s">
        <v>209</v>
      </c>
      <c r="L281" s="92" t="s">
        <v>1311</v>
      </c>
      <c r="M281" s="92" t="s">
        <v>208</v>
      </c>
      <c r="N281" s="92" t="s">
        <v>208</v>
      </c>
      <c r="O281" s="92" t="s">
        <v>1311</v>
      </c>
      <c r="P281" s="92" t="s">
        <v>208</v>
      </c>
      <c r="Q281" s="92" t="s">
        <v>208</v>
      </c>
      <c r="R281" s="92" t="s">
        <v>210</v>
      </c>
      <c r="S281" s="92" t="s">
        <v>1337</v>
      </c>
      <c r="W281" s="98"/>
      <c r="Z281" s="92" t="n">
        <v>0.08</v>
      </c>
      <c r="AC281" s="92" t="s">
        <v>227</v>
      </c>
      <c r="AD281" s="92" t="str">
        <f aca="false">IF(AC281="НЕТ","Нет",IF(AC281="С","Cex (Х)",IF(AC281="М","Cex (Д)"," ")))</f>
        <v>Cex (Х)</v>
      </c>
      <c r="AE281" s="92" t="str">
        <f aca="false">CONCATENATE(IF(AC281="Нет","",CONCATENATE(AC281,";")),IF(AD281="Нет","",AD281))</f>
        <v>С;Cex (Х)</v>
      </c>
      <c r="AF281" s="92" t="s">
        <v>1338</v>
      </c>
      <c r="AG281" s="92" t="s">
        <v>22</v>
      </c>
      <c r="AH281" s="99" t="n">
        <f aca="false">102000+(B281-2)/10-2000</f>
        <v>102305</v>
      </c>
      <c r="AI281" s="94" t="n">
        <f aca="false">IF(AC281="Нет","Нет",AH281*10+2)</f>
        <v>1023052</v>
      </c>
      <c r="AJ281" s="92" t="str">
        <f aca="false">IF(AC281="М",CONCATENATE("ГАНК-4СEx (Д) для определения: ",S281),IF(AC281="С",CONCATENATE("ГАНК-4СEx (Х) для определения: ",S281),"Нет"))</f>
        <v>ГАНК-4СEx (Х) для определения: Цинк сульфат (в пересчете на цинк) (Р)</v>
      </c>
      <c r="AK281" s="92" t="s">
        <v>208</v>
      </c>
      <c r="AL281" s="94" t="n">
        <f aca="false">IF(AC281="нет","Нет",1026000+(B281-2)/10-2000)</f>
        <v>1026305</v>
      </c>
      <c r="AM281" s="92" t="str">
        <f aca="false">IF(AC281="М",CONCATENATE("ГАНК-4ФEx (Д) для определения: ",S281),IF(AC281="С",CONCATENATE("ГАНК-4ФEx (Х) для определения: ",S281),"Нет"))</f>
        <v>ГАНК-4ФEx (Х) для определения: Цинк сульфат (в пересчете на цинк) (Р)</v>
      </c>
      <c r="AN281" s="92" t="s">
        <v>22</v>
      </c>
    </row>
    <row r="282" customFormat="false" ht="21" hidden="false" customHeight="false" outlineLevel="0" collapsed="false">
      <c r="A282" s="88" t="s">
        <v>1339</v>
      </c>
      <c r="B282" s="95" t="n">
        <v>23062</v>
      </c>
      <c r="C282" s="90" t="s">
        <v>1340</v>
      </c>
      <c r="D282" s="98" t="s">
        <v>180</v>
      </c>
      <c r="E282" s="96" t="s">
        <v>208</v>
      </c>
      <c r="I282" s="97"/>
      <c r="J282" s="97" t="s">
        <v>1329</v>
      </c>
      <c r="K282" s="92" t="s">
        <v>209</v>
      </c>
      <c r="L282" s="92" t="s">
        <v>1311</v>
      </c>
      <c r="M282" s="92" t="s">
        <v>208</v>
      </c>
      <c r="N282" s="92" t="s">
        <v>208</v>
      </c>
      <c r="O282" s="92" t="s">
        <v>1311</v>
      </c>
      <c r="P282" s="92" t="s">
        <v>208</v>
      </c>
      <c r="Q282" s="92" t="s">
        <v>208</v>
      </c>
      <c r="R282" s="92" t="s">
        <v>210</v>
      </c>
      <c r="S282" s="92" t="s">
        <v>1341</v>
      </c>
      <c r="W282" s="98"/>
      <c r="Z282" s="92" t="n">
        <v>0.1</v>
      </c>
      <c r="AC282" s="92" t="s">
        <v>227</v>
      </c>
      <c r="AD282" s="92" t="str">
        <f aca="false">IF(AC282="НЕТ","Нет",IF(AC282="С","Cex (Х)",IF(AC282="М","Cex (Д)"," ")))</f>
        <v>Cex (Х)</v>
      </c>
      <c r="AE282" s="92" t="str">
        <f aca="false">CONCATENATE(IF(AC282="Нет","",CONCATENATE(AC282,";")),IF(AD282="Нет","",AD282))</f>
        <v>С;Cex (Х)</v>
      </c>
      <c r="AF282" s="92" t="s">
        <v>1342</v>
      </c>
      <c r="AG282" s="92" t="s">
        <v>22</v>
      </c>
      <c r="AH282" s="99" t="n">
        <f aca="false">102000+(B282-2)/10-2000</f>
        <v>102306</v>
      </c>
      <c r="AI282" s="94" t="n">
        <f aca="false">IF(AC282="Нет","Нет",AH282*10+2)</f>
        <v>1023062</v>
      </c>
      <c r="AJ282" s="92" t="str">
        <f aca="false">IF(AC282="М",CONCATENATE("ГАНК-4СEx (Д) для определения: ",S282),IF(AC282="С",CONCATENATE("ГАНК-4СEx (Х) для определения: ",S282),"Нет"))</f>
        <v>ГАНК-4СEx (Х) для определения: Нитрит натрия/ нитрит иона (Р)</v>
      </c>
      <c r="AK282" s="92" t="s">
        <v>208</v>
      </c>
      <c r="AL282" s="94" t="n">
        <f aca="false">IF(AC282="нет","Нет",1026000+(B282-2)/10-2000)</f>
        <v>1026306</v>
      </c>
      <c r="AM282" s="92" t="str">
        <f aca="false">IF(AC282="М",CONCATENATE("ГАНК-4ФEx (Д) для определения: ",S282),IF(AC282="С",CONCATENATE("ГАНК-4ФEx (Х) для определения: ",S282),"Нет"))</f>
        <v>ГАНК-4ФEx (Х) для определения: Нитрит натрия/ нитрит иона (Р)</v>
      </c>
      <c r="AN282" s="92" t="s">
        <v>22</v>
      </c>
    </row>
    <row r="283" customFormat="false" ht="21" hidden="false" customHeight="false" outlineLevel="0" collapsed="false">
      <c r="A283" s="88" t="s">
        <v>1343</v>
      </c>
      <c r="B283" s="95" t="n">
        <v>23082</v>
      </c>
      <c r="C283" s="90" t="s">
        <v>229</v>
      </c>
      <c r="D283" s="98" t="s">
        <v>180</v>
      </c>
      <c r="E283" s="96" t="s">
        <v>208</v>
      </c>
      <c r="I283" s="97"/>
      <c r="J283" s="97" t="s">
        <v>1344</v>
      </c>
      <c r="K283" s="92" t="s">
        <v>209</v>
      </c>
      <c r="L283" s="92" t="s">
        <v>1311</v>
      </c>
      <c r="M283" s="92" t="s">
        <v>208</v>
      </c>
      <c r="N283" s="92" t="s">
        <v>208</v>
      </c>
      <c r="O283" s="92" t="s">
        <v>1311</v>
      </c>
      <c r="P283" s="92" t="s">
        <v>208</v>
      </c>
      <c r="Q283" s="92" t="s">
        <v>208</v>
      </c>
      <c r="R283" s="92" t="s">
        <v>1311</v>
      </c>
      <c r="S283" s="92" t="s">
        <v>1345</v>
      </c>
      <c r="W283" s="98"/>
      <c r="Y283" s="92" t="s">
        <v>1346</v>
      </c>
      <c r="Z283" s="92" t="n">
        <v>1</v>
      </c>
      <c r="AC283" s="92" t="s">
        <v>227</v>
      </c>
      <c r="AD283" s="92" t="str">
        <f aca="false">IF(AC283="НЕТ","Нет",IF(AC283="С","Cex (Х)",IF(AC283="М","Cex (Д)"," ")))</f>
        <v>Cex (Х)</v>
      </c>
      <c r="AE283" s="92" t="str">
        <f aca="false">CONCATENATE(IF(AC283="Нет","",CONCATENATE(AC283,";")),IF(AD283="Нет","",AD283))</f>
        <v>С;Cex (Х)</v>
      </c>
      <c r="AF283" s="92" t="s">
        <v>1347</v>
      </c>
      <c r="AG283" s="92" t="s">
        <v>22</v>
      </c>
      <c r="AH283" s="99" t="n">
        <f aca="false">102000+(B283-2)/10-2000</f>
        <v>102308</v>
      </c>
      <c r="AI283" s="94" t="n">
        <f aca="false">IF(AC283="Нет","Нет",AH283*10+2)</f>
        <v>1023082</v>
      </c>
      <c r="AJ283" s="92" t="str">
        <f aca="false">IF(AC283="М",CONCATENATE("ГАНК-4СEx (Д) для определения: ",S283),IF(AC283="С",CONCATENATE("ГАНК-4СEx (Х) для определения: ",S283),"Нет"))</f>
        <v>ГАНК-4СEx (Х) для определения: Кальций оксид (Р)</v>
      </c>
      <c r="AK283" s="92" t="s">
        <v>208</v>
      </c>
      <c r="AL283" s="94" t="n">
        <f aca="false">IF(AC283="нет","Нет",1026000+(B283-2)/10-2000)</f>
        <v>1026308</v>
      </c>
      <c r="AM283" s="92" t="str">
        <f aca="false">IF(AC283="М",CONCATENATE("ГАНК-4ФEx (Д) для определения: ",S283),IF(AC283="С",CONCATENATE("ГАНК-4ФEx (Х) для определения: ",S283),"Нет"))</f>
        <v>ГАНК-4ФEx (Х) для определения: Кальций оксид (Р)</v>
      </c>
      <c r="AN283" s="92" t="s">
        <v>22</v>
      </c>
    </row>
    <row r="284" customFormat="false" ht="21" hidden="false" customHeight="false" outlineLevel="0" collapsed="false">
      <c r="A284" s="88" t="s">
        <v>1348</v>
      </c>
      <c r="B284" s="95" t="n">
        <v>23092</v>
      </c>
      <c r="C284" s="90" t="s">
        <v>215</v>
      </c>
      <c r="D284" s="98" t="s">
        <v>180</v>
      </c>
      <c r="E284" s="96" t="s">
        <v>208</v>
      </c>
      <c r="I284" s="97"/>
      <c r="J284" s="97" t="s">
        <v>1344</v>
      </c>
      <c r="K284" s="92" t="s">
        <v>209</v>
      </c>
      <c r="L284" s="92" t="s">
        <v>1311</v>
      </c>
      <c r="M284" s="92" t="s">
        <v>208</v>
      </c>
      <c r="N284" s="92" t="s">
        <v>208</v>
      </c>
      <c r="O284" s="92" t="s">
        <v>1311</v>
      </c>
      <c r="P284" s="92" t="s">
        <v>208</v>
      </c>
      <c r="Q284" s="92" t="s">
        <v>208</v>
      </c>
      <c r="R284" s="92" t="s">
        <v>1311</v>
      </c>
      <c r="S284" s="92" t="s">
        <v>1349</v>
      </c>
      <c r="W284" s="98"/>
      <c r="Y284" s="92" t="s">
        <v>1350</v>
      </c>
      <c r="Z284" s="92" t="n">
        <v>5</v>
      </c>
      <c r="AC284" s="92" t="s">
        <v>227</v>
      </c>
      <c r="AD284" s="92" t="str">
        <f aca="false">IF(AC284="НЕТ","Нет",IF(AC284="С","Cex (Х)",IF(AC284="М","Cex (Д)"," ")))</f>
        <v>Cex (Х)</v>
      </c>
      <c r="AE284" s="92" t="str">
        <f aca="false">CONCATENATE(IF(AC284="Нет","",CONCATENATE(AC284,";")),IF(AD284="Нет","",AD284))</f>
        <v>С;Cex (Х)</v>
      </c>
      <c r="AF284" s="92" t="s">
        <v>1351</v>
      </c>
      <c r="AG284" s="92" t="s">
        <v>22</v>
      </c>
      <c r="AH284" s="99" t="n">
        <f aca="false">102000+(B284-2)/10-2000</f>
        <v>102309</v>
      </c>
      <c r="AI284" s="94" t="n">
        <f aca="false">IF(AC284="Нет","Нет",AH284*10+2)</f>
        <v>1023092</v>
      </c>
      <c r="AJ284" s="92" t="str">
        <f aca="false">IF(AC284="М",CONCATENATE("ГАНК-4СEx (Д) для определения: ",S284),IF(AC284="С",CONCATENATE("ГАНК-4СEx (Х) для определения: ",S284),"Нет"))</f>
        <v>ГАНК-4СEx (Х) для определения: Гидросульфит натрия  (Р)</v>
      </c>
      <c r="AK284" s="92" t="s">
        <v>208</v>
      </c>
      <c r="AL284" s="94" t="n">
        <f aca="false">IF(AC284="нет","Нет",1026000+(B284-2)/10-2000)</f>
        <v>1026309</v>
      </c>
      <c r="AM284" s="92" t="str">
        <f aca="false">IF(AC284="М",CONCATENATE("ГАНК-4ФEx (Д) для определения: ",S284),IF(AC284="С",CONCATENATE("ГАНК-4ФEx (Х) для определения: ",S284),"Нет"))</f>
        <v>ГАНК-4ФEx (Х) для определения: Гидросульфит натрия  (Р)</v>
      </c>
      <c r="AN284" s="92" t="s">
        <v>22</v>
      </c>
    </row>
    <row r="285" customFormat="false" ht="21" hidden="false" customHeight="false" outlineLevel="0" collapsed="false">
      <c r="A285" s="88" t="s">
        <v>1352</v>
      </c>
      <c r="B285" s="95" t="n">
        <v>23102</v>
      </c>
      <c r="C285" s="90" t="s">
        <v>1353</v>
      </c>
      <c r="D285" s="98" t="s">
        <v>180</v>
      </c>
      <c r="E285" s="96" t="s">
        <v>208</v>
      </c>
      <c r="I285" s="97"/>
      <c r="J285" s="97" t="s">
        <v>1344</v>
      </c>
      <c r="K285" s="92" t="s">
        <v>209</v>
      </c>
      <c r="L285" s="92" t="s">
        <v>1311</v>
      </c>
      <c r="M285" s="92" t="s">
        <v>208</v>
      </c>
      <c r="N285" s="92" t="s">
        <v>208</v>
      </c>
      <c r="O285" s="92" t="s">
        <v>1311</v>
      </c>
      <c r="P285" s="92" t="s">
        <v>208</v>
      </c>
      <c r="Q285" s="92" t="s">
        <v>208</v>
      </c>
      <c r="R285" s="92" t="s">
        <v>1311</v>
      </c>
      <c r="S285" s="92" t="s">
        <v>1354</v>
      </c>
      <c r="W285" s="98"/>
      <c r="Y285" s="92" t="s">
        <v>1355</v>
      </c>
      <c r="Z285" s="92" t="n">
        <v>0.5</v>
      </c>
      <c r="AC285" s="92" t="s">
        <v>227</v>
      </c>
      <c r="AD285" s="92" t="str">
        <f aca="false">IF(AC285="НЕТ","Нет",IF(AC285="С","Cex (Х)",IF(AC285="М","Cex (Д)"," ")))</f>
        <v>Cex (Х)</v>
      </c>
      <c r="AE285" s="92" t="str">
        <f aca="false">CONCATENATE(IF(AC285="Нет","",CONCATENATE(AC285,";")),IF(AD285="Нет","",AD285))</f>
        <v>С;Cex (Х)</v>
      </c>
      <c r="AF285" s="92" t="s">
        <v>1356</v>
      </c>
      <c r="AG285" s="92" t="s">
        <v>22</v>
      </c>
      <c r="AH285" s="99" t="n">
        <f aca="false">102000+(B285-2)/10-2000</f>
        <v>102310</v>
      </c>
      <c r="AI285" s="94" t="n">
        <f aca="false">IF(AC285="Нет","Нет",AH285*10+2)</f>
        <v>1023102</v>
      </c>
      <c r="AJ285" s="92" t="str">
        <f aca="false">IF(AC285="М",CONCATENATE("ГАНК-4СEx (Д) для определения: ",S285),IF(AC285="С",CONCATENATE("ГАНК-4СEx (Х) для определения: ",S285),"Нет"))</f>
        <v>ГАНК-4СEx (Х) для определения: Диметилдитиокарбамат натрия  (Р)</v>
      </c>
      <c r="AK285" s="92" t="s">
        <v>208</v>
      </c>
      <c r="AL285" s="94" t="n">
        <f aca="false">IF(AC285="нет","Нет",1026000+(B285-2)/10-2000)</f>
        <v>1026310</v>
      </c>
      <c r="AM285" s="92" t="str">
        <f aca="false">IF(AC285="М",CONCATENATE("ГАНК-4ФEx (Д) для определения: ",S285),IF(AC285="С",CONCATENATE("ГАНК-4ФEx (Х) для определения: ",S285),"Нет"))</f>
        <v>ГАНК-4ФEx (Х) для определения: Диметилдитиокарбамат натрия  (Р)</v>
      </c>
      <c r="AN285" s="92" t="s">
        <v>22</v>
      </c>
    </row>
    <row r="286" customFormat="false" ht="21" hidden="false" customHeight="false" outlineLevel="0" collapsed="false">
      <c r="A286" s="88" t="s">
        <v>1357</v>
      </c>
      <c r="B286" s="95" t="n">
        <v>23112</v>
      </c>
      <c r="C286" s="90" t="s">
        <v>1358</v>
      </c>
      <c r="D286" s="98" t="s">
        <v>180</v>
      </c>
      <c r="E286" s="96" t="s">
        <v>208</v>
      </c>
      <c r="I286" s="97"/>
      <c r="J286" s="97" t="s">
        <v>1344</v>
      </c>
      <c r="K286" s="92" t="s">
        <v>209</v>
      </c>
      <c r="L286" s="92" t="s">
        <v>1311</v>
      </c>
      <c r="M286" s="92" t="s">
        <v>208</v>
      </c>
      <c r="N286" s="92" t="s">
        <v>208</v>
      </c>
      <c r="O286" s="92" t="s">
        <v>1311</v>
      </c>
      <c r="P286" s="92" t="s">
        <v>208</v>
      </c>
      <c r="Q286" s="92" t="s">
        <v>208</v>
      </c>
      <c r="R286" s="92" t="s">
        <v>1311</v>
      </c>
      <c r="S286" s="92" t="s">
        <v>1359</v>
      </c>
      <c r="W286" s="98"/>
      <c r="Y286" s="92" t="s">
        <v>1360</v>
      </c>
      <c r="Z286" s="92" t="n">
        <v>10</v>
      </c>
      <c r="AC286" s="92" t="s">
        <v>227</v>
      </c>
      <c r="AD286" s="92" t="str">
        <f aca="false">IF(AC286="НЕТ","Нет",IF(AC286="С","Cex (Х)",IF(AC286="М","Cex (Д)"," ")))</f>
        <v>Cex (Х)</v>
      </c>
      <c r="AE286" s="92" t="str">
        <f aca="false">CONCATENATE(IF(AC286="Нет","",CONCATENATE(AC286,";")),IF(AD286="Нет","",AD286))</f>
        <v>С;Cex (Х)</v>
      </c>
      <c r="AF286" s="92" t="s">
        <v>1361</v>
      </c>
      <c r="AG286" s="92" t="s">
        <v>22</v>
      </c>
      <c r="AH286" s="99" t="n">
        <f aca="false">102000+(B286-2)/10-2000</f>
        <v>102311</v>
      </c>
      <c r="AI286" s="94" t="n">
        <f aca="false">IF(AC286="Нет","Нет",AH286*10+2)</f>
        <v>1023112</v>
      </c>
      <c r="AJ286" s="92" t="str">
        <f aca="false">IF(AC286="М",CONCATENATE("ГАНК-4СEx (Д) для определения: ",S286),IF(AC286="С",CONCATENATE("ГАНК-4СEx (Х) для определения: ",S286),"Нет"))</f>
        <v>ГАНК-4СEx (Х) для определения: Тетраэтиленгликоль  (Р)</v>
      </c>
      <c r="AK286" s="92" t="s">
        <v>208</v>
      </c>
      <c r="AL286" s="94" t="n">
        <f aca="false">IF(AC286="нет","Нет",1026000+(B286-2)/10-2000)</f>
        <v>1026311</v>
      </c>
      <c r="AM286" s="92" t="str">
        <f aca="false">IF(AC286="М",CONCATENATE("ГАНК-4ФEx (Д) для определения: ",S286),IF(AC286="С",CONCATENATE("ГАНК-4ФEx (Х) для определения: ",S286),"Нет"))</f>
        <v>ГАНК-4ФEx (Х) для определения: Тетраэтиленгликоль  (Р)</v>
      </c>
      <c r="AN286" s="92" t="s">
        <v>22</v>
      </c>
    </row>
    <row r="287" customFormat="false" ht="21" hidden="false" customHeight="false" outlineLevel="0" collapsed="false">
      <c r="A287" s="88" t="s">
        <v>1362</v>
      </c>
      <c r="B287" s="95" t="n">
        <v>23122</v>
      </c>
      <c r="C287" s="90" t="s">
        <v>1298</v>
      </c>
      <c r="D287" s="98" t="s">
        <v>180</v>
      </c>
      <c r="E287" s="96" t="s">
        <v>208</v>
      </c>
      <c r="I287" s="97"/>
      <c r="J287" s="97" t="s">
        <v>1344</v>
      </c>
      <c r="K287" s="92" t="s">
        <v>209</v>
      </c>
      <c r="L287" s="92" t="s">
        <v>1311</v>
      </c>
      <c r="M287" s="92" t="s">
        <v>208</v>
      </c>
      <c r="N287" s="92" t="s">
        <v>208</v>
      </c>
      <c r="O287" s="92" t="s">
        <v>1311</v>
      </c>
      <c r="P287" s="92" t="s">
        <v>208</v>
      </c>
      <c r="Q287" s="92" t="s">
        <v>208</v>
      </c>
      <c r="R287" s="92" t="s">
        <v>1311</v>
      </c>
      <c r="S287" s="92" t="s">
        <v>1363</v>
      </c>
      <c r="W287" s="98"/>
      <c r="Y287" s="92" t="s">
        <v>1364</v>
      </c>
      <c r="Z287" s="92" t="n">
        <v>0.02</v>
      </c>
      <c r="AC287" s="92" t="s">
        <v>227</v>
      </c>
      <c r="AD287" s="92" t="str">
        <f aca="false">IF(AC287="НЕТ","Нет",IF(AC287="С","Cex (Х)",IF(AC287="М","Cex (Д)"," ")))</f>
        <v>Cex (Х)</v>
      </c>
      <c r="AE287" s="92" t="str">
        <f aca="false">CONCATENATE(IF(AC287="Нет","",CONCATENATE(AC287,";")),IF(AD287="Нет","",AD287))</f>
        <v>С;Cex (Х)</v>
      </c>
      <c r="AF287" s="92" t="s">
        <v>1365</v>
      </c>
      <c r="AG287" s="92" t="s">
        <v>22</v>
      </c>
      <c r="AH287" s="99" t="n">
        <f aca="false">102000+(B287-2)/10-2000</f>
        <v>102312</v>
      </c>
      <c r="AI287" s="94" t="n">
        <f aca="false">IF(AC287="Нет","Нет",AH287*10+2)</f>
        <v>1023122</v>
      </c>
      <c r="AJ287" s="92" t="str">
        <f aca="false">IF(AC287="М",CONCATENATE("ГАНК-4СEx (Д) для определения: ",S287),IF(AC287="С",CONCATENATE("ГАНК-4СEx (Х) для определения: ",S287),"Нет"))</f>
        <v>ГАНК-4СEx (Х) для определения: Гидроксид лития  (Р)</v>
      </c>
      <c r="AK287" s="92" t="s">
        <v>208</v>
      </c>
      <c r="AL287" s="94" t="n">
        <f aca="false">IF(AC287="нет","Нет",1026000+(B287-2)/10-2000)</f>
        <v>1026312</v>
      </c>
      <c r="AM287" s="92" t="str">
        <f aca="false">IF(AC287="М",CONCATENATE("ГАНК-4ФEx (Д) для определения: ",S287),IF(AC287="С",CONCATENATE("ГАНК-4ФEx (Х) для определения: ",S287),"Нет"))</f>
        <v>ГАНК-4ФEx (Х) для определения: Гидроксид лития  (Р)</v>
      </c>
      <c r="AN287" s="92" t="s">
        <v>20</v>
      </c>
    </row>
    <row r="288" customFormat="false" ht="21" hidden="false" customHeight="false" outlineLevel="0" collapsed="false">
      <c r="A288" s="88" t="s">
        <v>1366</v>
      </c>
      <c r="B288" s="95" t="n">
        <v>23132</v>
      </c>
      <c r="C288" s="90" t="s">
        <v>254</v>
      </c>
      <c r="D288" s="98" t="s">
        <v>180</v>
      </c>
      <c r="E288" s="96" t="s">
        <v>208</v>
      </c>
      <c r="I288" s="97"/>
      <c r="J288" s="97" t="s">
        <v>1344</v>
      </c>
      <c r="K288" s="92" t="s">
        <v>209</v>
      </c>
      <c r="L288" s="92" t="s">
        <v>1311</v>
      </c>
      <c r="M288" s="92" t="s">
        <v>208</v>
      </c>
      <c r="N288" s="92" t="s">
        <v>208</v>
      </c>
      <c r="O288" s="92" t="s">
        <v>1311</v>
      </c>
      <c r="P288" s="92" t="s">
        <v>208</v>
      </c>
      <c r="Q288" s="92" t="s">
        <v>208</v>
      </c>
      <c r="R288" s="92" t="s">
        <v>1311</v>
      </c>
      <c r="S288" s="92" t="s">
        <v>1367</v>
      </c>
      <c r="W288" s="98"/>
      <c r="Y288" s="92" t="s">
        <v>1368</v>
      </c>
      <c r="Z288" s="92" t="n">
        <v>10</v>
      </c>
      <c r="AC288" s="92" t="s">
        <v>227</v>
      </c>
      <c r="AD288" s="92" t="str">
        <f aca="false">IF(AC288="НЕТ","Нет",IF(AC288="С","Cex (Х)",IF(AC288="М","Cex (Д)"," ")))</f>
        <v>Cex (Х)</v>
      </c>
      <c r="AE288" s="92" t="str">
        <f aca="false">CONCATENATE(IF(AC288="Нет","",CONCATENATE(AC288,";")),IF(AD288="Нет","",AD288))</f>
        <v>С;Cex (Х)</v>
      </c>
      <c r="AF288" s="92" t="s">
        <v>1369</v>
      </c>
      <c r="AG288" s="92" t="s">
        <v>22</v>
      </c>
      <c r="AH288" s="99" t="n">
        <f aca="false">102000+(B288-2)/10-2000</f>
        <v>102313</v>
      </c>
      <c r="AI288" s="94" t="n">
        <f aca="false">IF(AC288="Нет","Нет",AH288*10+2)</f>
        <v>1023132</v>
      </c>
      <c r="AJ288" s="92" t="str">
        <f aca="false">IF(AC288="М",CONCATENATE("ГАНК-4СEx (Д) для определения: ",S288),IF(AC288="С",CONCATENATE("ГАНК-4СEx (Х) для определения: ",S288),"Нет"))</f>
        <v>ГАНК-4СEx (Х) для определения: Бутилксантогенат калия  (Р)</v>
      </c>
      <c r="AK288" s="92" t="s">
        <v>208</v>
      </c>
      <c r="AL288" s="94" t="n">
        <f aca="false">IF(AC288="нет","Нет",1026000+(B288-2)/10-2000)</f>
        <v>1026313</v>
      </c>
      <c r="AM288" s="92" t="str">
        <f aca="false">IF(AC288="М",CONCATENATE("ГАНК-4ФEx (Д) для определения: ",S288),IF(AC288="С",CONCATENATE("ГАНК-4ФEx (Х) для определения: ",S288),"Нет"))</f>
        <v>ГАНК-4ФEx (Х) для определения: Бутилксантогенат калия  (Р)</v>
      </c>
      <c r="AN288" s="92" t="s">
        <v>22</v>
      </c>
    </row>
    <row r="289" customFormat="false" ht="21" hidden="false" customHeight="false" outlineLevel="0" collapsed="false">
      <c r="A289" s="88" t="s">
        <v>1370</v>
      </c>
      <c r="B289" s="95" t="n">
        <v>23142</v>
      </c>
      <c r="C289" s="90" t="s">
        <v>506</v>
      </c>
      <c r="D289" s="98" t="s">
        <v>180</v>
      </c>
      <c r="E289" s="96" t="s">
        <v>208</v>
      </c>
      <c r="I289" s="97"/>
      <c r="J289" s="97" t="s">
        <v>1344</v>
      </c>
      <c r="K289" s="92" t="s">
        <v>209</v>
      </c>
      <c r="L289" s="92" t="s">
        <v>1311</v>
      </c>
      <c r="M289" s="92" t="s">
        <v>208</v>
      </c>
      <c r="N289" s="92" t="s">
        <v>208</v>
      </c>
      <c r="O289" s="92" t="s">
        <v>1311</v>
      </c>
      <c r="P289" s="92" t="s">
        <v>208</v>
      </c>
      <c r="Q289" s="92" t="s">
        <v>208</v>
      </c>
      <c r="R289" s="92" t="s">
        <v>1311</v>
      </c>
      <c r="S289" s="92" t="s">
        <v>1371</v>
      </c>
      <c r="W289" s="98"/>
      <c r="Y289" s="92" t="s">
        <v>1372</v>
      </c>
      <c r="Z289" s="92" t="n">
        <v>0.2</v>
      </c>
      <c r="AC289" s="92" t="s">
        <v>227</v>
      </c>
      <c r="AD289" s="92" t="str">
        <f aca="false">IF(AC289="НЕТ","Нет",IF(AC289="С","Cex (Х)",IF(AC289="М","Cex (Д)"," ")))</f>
        <v>Cex (Х)</v>
      </c>
      <c r="AE289" s="92" t="str">
        <f aca="false">CONCATENATE(IF(AC289="Нет","",CONCATENATE(AC289,";")),IF(AD289="Нет","",AD289))</f>
        <v>С;Cex (Х)</v>
      </c>
      <c r="AF289" s="92" t="s">
        <v>1373</v>
      </c>
      <c r="AG289" s="92" t="s">
        <v>22</v>
      </c>
      <c r="AH289" s="99" t="n">
        <f aca="false">102000+(B289-2)/10-2000</f>
        <v>102314</v>
      </c>
      <c r="AI289" s="94" t="n">
        <f aca="false">IF(AC289="Нет","Нет",AH289*10+2)</f>
        <v>1023142</v>
      </c>
      <c r="AJ289" s="92" t="str">
        <f aca="false">IF(AC289="М",CONCATENATE("ГАНК-4СEx (Д) для определения: ",S289),IF(AC289="С",CONCATENATE("ГАНК-4СEx (Х) для определения: ",S289),"Нет"))</f>
        <v>ГАНК-4СEx (Х) для определения: Малеиновая кислота  (Р)</v>
      </c>
      <c r="AK289" s="92" t="s">
        <v>208</v>
      </c>
      <c r="AL289" s="94" t="n">
        <f aca="false">IF(AC289="нет","Нет",1026000+(B289-2)/10-2000)</f>
        <v>1026314</v>
      </c>
      <c r="AM289" s="92" t="str">
        <f aca="false">IF(AC289="М",CONCATENATE("ГАНК-4ФEx (Д) для определения: ",S289),IF(AC289="С",CONCATENATE("ГАНК-4ФEx (Х) для определения: ",S289),"Нет"))</f>
        <v>ГАНК-4ФEx (Х) для определения: Малеиновая кислота  (Р)</v>
      </c>
      <c r="AN289" s="92" t="s">
        <v>22</v>
      </c>
    </row>
    <row r="290" customFormat="false" ht="21" hidden="false" customHeight="false" outlineLevel="0" collapsed="false">
      <c r="A290" s="88" t="s">
        <v>1374</v>
      </c>
      <c r="B290" s="95" t="n">
        <v>23152</v>
      </c>
      <c r="C290" s="90" t="s">
        <v>229</v>
      </c>
      <c r="D290" s="98" t="s">
        <v>180</v>
      </c>
      <c r="E290" s="96" t="s">
        <v>210</v>
      </c>
      <c r="I290" s="97"/>
      <c r="J290" s="97" t="s">
        <v>1344</v>
      </c>
      <c r="K290" s="92" t="s">
        <v>209</v>
      </c>
      <c r="L290" s="92" t="s">
        <v>1311</v>
      </c>
      <c r="M290" s="92" t="s">
        <v>210</v>
      </c>
      <c r="N290" s="92" t="s">
        <v>210</v>
      </c>
      <c r="O290" s="92" t="s">
        <v>1311</v>
      </c>
      <c r="P290" s="92" t="s">
        <v>210</v>
      </c>
      <c r="Q290" s="92" t="s">
        <v>210</v>
      </c>
      <c r="R290" s="92" t="s">
        <v>210</v>
      </c>
      <c r="S290" s="92" t="s">
        <v>1375</v>
      </c>
      <c r="W290" s="98"/>
      <c r="Y290" s="92" t="s">
        <v>1376</v>
      </c>
      <c r="Z290" s="92" t="n">
        <v>1</v>
      </c>
      <c r="AC290" s="92" t="s">
        <v>213</v>
      </c>
      <c r="AD290" s="92" t="str">
        <f aca="false">IF(AC290="НЕТ","Нет",IF(AC290="С","Cex (Х)",IF(AC290="М","Cex (Д)"," ")))</f>
        <v>Cex (Д)</v>
      </c>
      <c r="AE290" s="92" t="str">
        <f aca="false">CONCATENATE(IF(AC290="Нет","",CONCATENATE(AC290,";")),IF(AD290="Нет","",AD290))</f>
        <v>М;Cex (Д)</v>
      </c>
      <c r="AF290" s="92" t="s">
        <v>22</v>
      </c>
      <c r="AG290" s="92" t="s">
        <v>1377</v>
      </c>
      <c r="AH290" s="99" t="n">
        <f aca="false">102000+(B290-2)/10-2000</f>
        <v>102315</v>
      </c>
      <c r="AI290" s="94" t="n">
        <f aca="false">IF(AC290="Нет","Нет",AH290*10+2)</f>
        <v>1023152</v>
      </c>
      <c r="AJ290" s="92" t="str">
        <f aca="false">IF(AC290="М",CONCATENATE("ГАНК-4СEx (Д) для определения: ",S290),IF(AC290="С",CONCATENATE("ГАНК-4СEx (Х) для определения: ",S290),"Нет"))</f>
        <v>ГАНК-4СEx (Д) для определения: Триэтилфосфат (по фосфорной кислоте)  (Р)</v>
      </c>
      <c r="AK290" s="92" t="s">
        <v>210</v>
      </c>
      <c r="AL290" s="94" t="n">
        <f aca="false">IF(AC290="нет","Нет",1026000+(B290-2)/10-2000)</f>
        <v>1026315</v>
      </c>
      <c r="AM290" s="92" t="str">
        <f aca="false">IF(AC290="М",CONCATENATE("ГАНК-4ФEx (Д) для определения: ",S290),IF(AC290="С",CONCATENATE("ГАНК-4ФEx (Х) для определения: ",S290),"Нет"))</f>
        <v>ГАНК-4ФEx (Д) для определения: Триэтилфосфат (по фосфорной кислоте)  (Р)</v>
      </c>
      <c r="AN290" s="92" t="s">
        <v>22</v>
      </c>
    </row>
    <row r="291" customFormat="false" ht="21" hidden="false" customHeight="false" outlineLevel="0" collapsed="false">
      <c r="A291" s="88" t="s">
        <v>1378</v>
      </c>
      <c r="B291" s="95" t="n">
        <v>23162</v>
      </c>
      <c r="C291" s="90" t="s">
        <v>506</v>
      </c>
      <c r="D291" s="98" t="s">
        <v>180</v>
      </c>
      <c r="E291" s="96" t="s">
        <v>208</v>
      </c>
      <c r="I291" s="97"/>
      <c r="J291" s="97" t="s">
        <v>1344</v>
      </c>
      <c r="K291" s="92" t="s">
        <v>209</v>
      </c>
      <c r="L291" s="92" t="s">
        <v>1311</v>
      </c>
      <c r="M291" s="92" t="s">
        <v>208</v>
      </c>
      <c r="N291" s="92" t="s">
        <v>208</v>
      </c>
      <c r="O291" s="92" t="s">
        <v>1311</v>
      </c>
      <c r="P291" s="92" t="s">
        <v>208</v>
      </c>
      <c r="Q291" s="92" t="s">
        <v>208</v>
      </c>
      <c r="R291" s="92" t="s">
        <v>1311</v>
      </c>
      <c r="S291" s="92" t="s">
        <v>1379</v>
      </c>
      <c r="W291" s="98"/>
      <c r="Y291" s="92" t="s">
        <v>1380</v>
      </c>
      <c r="Z291" s="92" t="n">
        <v>0.2</v>
      </c>
      <c r="AC291" s="92" t="s">
        <v>227</v>
      </c>
      <c r="AD291" s="92" t="str">
        <f aca="false">IF(AC291="НЕТ","Нет",IF(AC291="С","Cex (Х)",IF(AC291="М","Cex (Д)"," ")))</f>
        <v>Cex (Х)</v>
      </c>
      <c r="AE291" s="92" t="str">
        <f aca="false">CONCATENATE(IF(AC291="Нет","",CONCATENATE(AC291,";")),IF(AD291="Нет","",AD291))</f>
        <v>С;Cex (Х)</v>
      </c>
      <c r="AF291" s="92" t="s">
        <v>1381</v>
      </c>
      <c r="AG291" s="92" t="s">
        <v>22</v>
      </c>
      <c r="AH291" s="99" t="n">
        <f aca="false">102000+(B291-2)/10-2000</f>
        <v>102316</v>
      </c>
      <c r="AI291" s="94" t="n">
        <f aca="false">IF(AC291="Нет","Нет",AH291*10+2)</f>
        <v>1023162</v>
      </c>
      <c r="AJ291" s="92" t="str">
        <f aca="false">IF(AC291="М",CONCATENATE("ГАНК-4СEx (Д) для определения: ",S291),IF(AC291="С",CONCATENATE("ГАНК-4СEx (Х) для определения: ",S291),"Нет"))</f>
        <v>ГАНК-4СEx (Х) для определения: Натрия сульфид (натрий сернистый) (Р)</v>
      </c>
      <c r="AK291" s="92" t="s">
        <v>208</v>
      </c>
      <c r="AL291" s="94" t="n">
        <f aca="false">IF(AC291="нет","Нет",1026000+(B291-2)/10-2000)</f>
        <v>1026316</v>
      </c>
      <c r="AM291" s="92" t="str">
        <f aca="false">IF(AC291="М",CONCATENATE("ГАНК-4ФEx (Д) для определения: ",S291),IF(AC291="С",CONCATENATE("ГАНК-4ФEx (Х) для определения: ",S291),"Нет"))</f>
        <v>ГАНК-4ФEx (Х) для определения: Натрия сульфид (натрий сернистый) (Р)</v>
      </c>
      <c r="AN291" s="92" t="s">
        <v>22</v>
      </c>
    </row>
    <row r="292" customFormat="false" ht="21" hidden="false" customHeight="false" outlineLevel="0" collapsed="false">
      <c r="A292" s="88" t="s">
        <v>1382</v>
      </c>
      <c r="B292" s="95" t="n">
        <v>23172</v>
      </c>
      <c r="C292" s="90" t="s">
        <v>1383</v>
      </c>
      <c r="D292" s="98" t="s">
        <v>180</v>
      </c>
      <c r="E292" s="96" t="s">
        <v>208</v>
      </c>
      <c r="I292" s="97"/>
      <c r="J292" s="97" t="s">
        <v>1344</v>
      </c>
      <c r="K292" s="92" t="s">
        <v>209</v>
      </c>
      <c r="L292" s="92" t="s">
        <v>1311</v>
      </c>
      <c r="M292" s="92" t="s">
        <v>208</v>
      </c>
      <c r="N292" s="92" t="s">
        <v>208</v>
      </c>
      <c r="O292" s="92" t="s">
        <v>1311</v>
      </c>
      <c r="P292" s="92" t="s">
        <v>208</v>
      </c>
      <c r="Q292" s="92" t="s">
        <v>208</v>
      </c>
      <c r="R292" s="92" t="s">
        <v>1311</v>
      </c>
      <c r="S292" s="92" t="s">
        <v>1384</v>
      </c>
      <c r="W292" s="98"/>
      <c r="Y292" s="92" t="s">
        <v>1177</v>
      </c>
      <c r="Z292" s="92" t="n">
        <v>0.05</v>
      </c>
      <c r="AC292" s="92" t="s">
        <v>227</v>
      </c>
      <c r="AD292" s="92" t="str">
        <f aca="false">IF(AC292="НЕТ","Нет",IF(AC292="С","Cex (Х)",IF(AC292="М","Cex (Д)"," ")))</f>
        <v>Cex (Х)</v>
      </c>
      <c r="AE292" s="92" t="str">
        <f aca="false">CONCATENATE(IF(AC292="Нет","",CONCATENATE(AC292,";")),IF(AD292="Нет","",AD292))</f>
        <v>С;Cex (Х)</v>
      </c>
      <c r="AF292" s="92" t="s">
        <v>1385</v>
      </c>
      <c r="AG292" s="92" t="s">
        <v>22</v>
      </c>
      <c r="AH292" s="99" t="n">
        <f aca="false">102000+(B292-2)/10-2000</f>
        <v>102317</v>
      </c>
      <c r="AI292" s="94" t="n">
        <f aca="false">IF(AC292="Нет","Нет",AH292*10+2)</f>
        <v>1023172</v>
      </c>
      <c r="AJ292" s="92" t="str">
        <f aca="false">IF(AC292="М",CONCATENATE("ГАНК-4СEx (Д) для определения: ",S292),IF(AC292="С",CONCATENATE("ГАНК-4СEx (Х) для определения: ",S292),"Нет"))</f>
        <v>ГАНК-4СEx (Х) для определения: Кадмий и соли кадмия (Р)</v>
      </c>
      <c r="AK292" s="92" t="s">
        <v>208</v>
      </c>
      <c r="AL292" s="94" t="n">
        <f aca="false">IF(AC292="нет","Нет",1026000+(B292-2)/10-2000)</f>
        <v>1026317</v>
      </c>
      <c r="AM292" s="92" t="str">
        <f aca="false">IF(AC292="М",CONCATENATE("ГАНК-4ФEx (Д) для определения: ",S292),IF(AC292="С",CONCATENATE("ГАНК-4ФEx (Х) для определения: ",S292),"Нет"))</f>
        <v>ГАНК-4ФEx (Х) для определения: Кадмий и соли кадмия (Р)</v>
      </c>
      <c r="AN292" s="92" t="s">
        <v>22</v>
      </c>
    </row>
    <row r="293" customFormat="false" ht="21" hidden="false" customHeight="false" outlineLevel="0" collapsed="false">
      <c r="A293" s="88" t="s">
        <v>1386</v>
      </c>
      <c r="B293" s="95" t="n">
        <v>23183</v>
      </c>
      <c r="C293" s="90" t="s">
        <v>1387</v>
      </c>
      <c r="D293" s="98" t="s">
        <v>181</v>
      </c>
      <c r="E293" s="96" t="s">
        <v>210</v>
      </c>
      <c r="I293" s="97"/>
      <c r="J293" s="97" t="s">
        <v>1344</v>
      </c>
      <c r="K293" s="92" t="s">
        <v>209</v>
      </c>
      <c r="L293" s="92" t="s">
        <v>210</v>
      </c>
      <c r="M293" s="92" t="s">
        <v>210</v>
      </c>
      <c r="N293" s="92" t="s">
        <v>210</v>
      </c>
      <c r="O293" s="92" t="s">
        <v>210</v>
      </c>
      <c r="P293" s="92" t="s">
        <v>210</v>
      </c>
      <c r="Q293" s="92" t="s">
        <v>210</v>
      </c>
      <c r="R293" s="92" t="s">
        <v>210</v>
      </c>
      <c r="S293" s="92" t="s">
        <v>1388</v>
      </c>
      <c r="W293" s="98"/>
      <c r="Y293" s="92" t="s">
        <v>1389</v>
      </c>
      <c r="Z293" s="92" t="n">
        <v>0.01</v>
      </c>
      <c r="AC293" s="92" t="s">
        <v>213</v>
      </c>
      <c r="AD293" s="92" t="str">
        <f aca="false">IF(AC293="НЕТ","Нет",IF(AC293="С","Cex (Х)",IF(AC293="М","Cex (Д)"," ")))</f>
        <v>Cex (Д)</v>
      </c>
      <c r="AE293" s="92" t="str">
        <f aca="false">CONCATENATE(IF(AC293="Нет","",CONCATENATE(AC293,";")),IF(AD293="Нет","",AD293))</f>
        <v>М;Cex (Д)</v>
      </c>
      <c r="AF293" s="92" t="s">
        <v>22</v>
      </c>
      <c r="AG293" s="92" t="s">
        <v>1390</v>
      </c>
      <c r="AH293" s="99" t="n">
        <f aca="false">102000+(B293-2)/10-2000</f>
        <v>102318.1</v>
      </c>
      <c r="AI293" s="94" t="n">
        <f aca="false">IF(AC293="Нет","Нет",AH293*10+2)</f>
        <v>1023183</v>
      </c>
      <c r="AJ293" s="92" t="str">
        <f aca="false">IF(AC293="М",CONCATENATE("ГАНК-4СEx (Д) для определения: ",S293),IF(AC293="С",CONCATENATE("ГАНК-4СEx (Х) для определения: ",S293),"Нет"))</f>
        <v>ГАНК-4СEx (Д) для определения: Трибутилфосфат (АР)</v>
      </c>
      <c r="AK293" s="92" t="s">
        <v>210</v>
      </c>
      <c r="AL293" s="94" t="n">
        <v>1026318</v>
      </c>
      <c r="AM293" s="92" t="str">
        <f aca="false">IF(AC293="М",CONCATENATE("ГАНК-4ФEx (Д) для определения: ",S293),IF(AC293="С",CONCATENATE("ГАНК-4ФEx (Х) для определения: ",S293),"Нет"))</f>
        <v>ГАНК-4ФEx (Д) для определения: Трибутилфосфат (АР)</v>
      </c>
      <c r="AN293" s="92" t="s">
        <v>22</v>
      </c>
    </row>
    <row r="294" customFormat="false" ht="21" hidden="false" customHeight="false" outlineLevel="0" collapsed="false">
      <c r="A294" s="88" t="s">
        <v>1391</v>
      </c>
      <c r="B294" s="95" t="n">
        <v>23192</v>
      </c>
      <c r="C294" s="90" t="s">
        <v>587</v>
      </c>
      <c r="D294" s="98" t="s">
        <v>180</v>
      </c>
      <c r="E294" s="96" t="s">
        <v>208</v>
      </c>
      <c r="I294" s="97"/>
      <c r="J294" s="97" t="s">
        <v>1344</v>
      </c>
      <c r="K294" s="92" t="s">
        <v>209</v>
      </c>
      <c r="L294" s="92" t="s">
        <v>1311</v>
      </c>
      <c r="M294" s="92" t="s">
        <v>208</v>
      </c>
      <c r="N294" s="92" t="s">
        <v>208</v>
      </c>
      <c r="O294" s="92" t="s">
        <v>1311</v>
      </c>
      <c r="P294" s="92" t="s">
        <v>208</v>
      </c>
      <c r="Q294" s="92" t="s">
        <v>208</v>
      </c>
      <c r="R294" s="92" t="s">
        <v>1311</v>
      </c>
      <c r="S294" s="92" t="s">
        <v>1392</v>
      </c>
      <c r="W294" s="98"/>
      <c r="Y294" s="92" t="s">
        <v>1177</v>
      </c>
      <c r="Z294" s="92" t="n">
        <v>0.05</v>
      </c>
      <c r="AC294" s="92" t="s">
        <v>227</v>
      </c>
      <c r="AD294" s="92" t="str">
        <f aca="false">IF(AC294="НЕТ","Нет",IF(AC294="С","Cex (Х)",IF(AC294="М","Cex (Д)"," ")))</f>
        <v>Cex (Х)</v>
      </c>
      <c r="AE294" s="92" t="str">
        <f aca="false">CONCATENATE(IF(AC294="Нет","",CONCATENATE(AC294,";")),IF(AD294="Нет","",AD294))</f>
        <v>С;Cex (Х)</v>
      </c>
      <c r="AF294" s="92" t="s">
        <v>1393</v>
      </c>
      <c r="AG294" s="92" t="s">
        <v>22</v>
      </c>
      <c r="AH294" s="99" t="n">
        <f aca="false">102000+(B294-2)/10-2000</f>
        <v>102319</v>
      </c>
      <c r="AI294" s="94" t="n">
        <f aca="false">IF(AC294="Нет","Нет",AH294*10+2)</f>
        <v>1023192</v>
      </c>
      <c r="AJ294" s="92" t="str">
        <f aca="false">IF(AC294="М",CONCATENATE("ГАНК-4СEx (Д) для определения: ",S294),IF(AC294="С",CONCATENATE("ГАНК-4СEx (Х) для определения: ",S294),"Нет"))</f>
        <v>ГАНК-4СEx (Х) для определения: Неорганические соединения по ртути (Р)</v>
      </c>
      <c r="AK294" s="92" t="s">
        <v>208</v>
      </c>
      <c r="AL294" s="94" t="n">
        <f aca="false">IF(AC294="нет","Нет",1026000+(B294-2)/10-2000)</f>
        <v>1026319</v>
      </c>
      <c r="AM294" s="92" t="str">
        <f aca="false">IF(AC294="М",CONCATENATE("ГАНК-4ФEx (Д) для определения: ",S294),IF(AC294="С",CONCATENATE("ГАНК-4ФEx (Х) для определения: ",S294),"Нет"))</f>
        <v>ГАНК-4ФEx (Х) для определения: Неорганические соединения по ртути (Р)</v>
      </c>
      <c r="AN294" s="92" t="s">
        <v>22</v>
      </c>
    </row>
    <row r="295" customFormat="false" ht="21" hidden="false" customHeight="false" outlineLevel="0" collapsed="false">
      <c r="A295" s="88" t="s">
        <v>1394</v>
      </c>
      <c r="B295" s="95" t="n">
        <v>23202</v>
      </c>
      <c r="C295" s="90" t="s">
        <v>229</v>
      </c>
      <c r="D295" s="98" t="s">
        <v>180</v>
      </c>
      <c r="E295" s="96" t="s">
        <v>208</v>
      </c>
      <c r="I295" s="97"/>
      <c r="J295" s="97" t="s">
        <v>1344</v>
      </c>
      <c r="K295" s="92" t="s">
        <v>209</v>
      </c>
      <c r="L295" s="92" t="s">
        <v>1311</v>
      </c>
      <c r="M295" s="92" t="s">
        <v>208</v>
      </c>
      <c r="N295" s="92" t="s">
        <v>208</v>
      </c>
      <c r="O295" s="92" t="s">
        <v>1311</v>
      </c>
      <c r="P295" s="92" t="s">
        <v>208</v>
      </c>
      <c r="Q295" s="92" t="s">
        <v>208</v>
      </c>
      <c r="R295" s="92" t="s">
        <v>1311</v>
      </c>
      <c r="S295" s="92" t="s">
        <v>1395</v>
      </c>
      <c r="W295" s="98"/>
      <c r="Y295" s="92" t="s">
        <v>1396</v>
      </c>
      <c r="Z295" s="92" t="n">
        <v>1</v>
      </c>
      <c r="AC295" s="92" t="s">
        <v>227</v>
      </c>
      <c r="AD295" s="92" t="str">
        <f aca="false">IF(AC295="НЕТ","Нет",IF(AC295="С","Cex (Х)",IF(AC295="М","Cex (Д)"," ")))</f>
        <v>Cex (Х)</v>
      </c>
      <c r="AE295" s="92" t="str">
        <f aca="false">CONCATENATE(IF(AC295="Нет","",CONCATENATE(AC295,";")),IF(AD295="Нет","",AD295))</f>
        <v>С;Cex (Х)</v>
      </c>
      <c r="AF295" s="92" t="s">
        <v>1397</v>
      </c>
      <c r="AG295" s="92" t="s">
        <v>22</v>
      </c>
      <c r="AH295" s="99" t="n">
        <f aca="false">102000+(B295-2)/10-2000</f>
        <v>102320</v>
      </c>
      <c r="AI295" s="94" t="n">
        <f aca="false">IF(AC295="Нет","Нет",AH295*10+2)</f>
        <v>1023202</v>
      </c>
      <c r="AJ295" s="92" t="str">
        <f aca="false">IF(AC295="М",CONCATENATE("ГАНК-4СEx (Д) для определения: ",S295),IF(AC295="С",CONCATENATE("ГАНК-4СEx (Х) для определения: ",S295),"Нет"))</f>
        <v>ГАНК-4СEx (Х) для определения: Трехокись серы (Р)</v>
      </c>
      <c r="AK295" s="92" t="s">
        <v>208</v>
      </c>
      <c r="AL295" s="94" t="n">
        <f aca="false">IF(AC295="нет","Нет",1026000+(B295-2)/10-2000)</f>
        <v>1026320</v>
      </c>
      <c r="AM295" s="92" t="str">
        <f aca="false">IF(AC295="М",CONCATENATE("ГАНК-4ФEx (Д) для определения: ",S295),IF(AC295="С",CONCATENATE("ГАНК-4ФEx (Х) для определения: ",S295),"Нет"))</f>
        <v>ГАНК-4ФEx (Х) для определения: Трехокись серы (Р)</v>
      </c>
      <c r="AN295" s="92" t="s">
        <v>22</v>
      </c>
    </row>
    <row r="296" customFormat="false" ht="21" hidden="false" customHeight="false" outlineLevel="0" collapsed="false">
      <c r="A296" s="88" t="s">
        <v>1398</v>
      </c>
      <c r="B296" s="95" t="n">
        <v>23212</v>
      </c>
      <c r="C296" s="90" t="s">
        <v>254</v>
      </c>
      <c r="D296" s="98" t="s">
        <v>180</v>
      </c>
      <c r="E296" s="96" t="s">
        <v>210</v>
      </c>
      <c r="I296" s="97"/>
      <c r="J296" s="97" t="s">
        <v>1399</v>
      </c>
      <c r="K296" s="92" t="s">
        <v>209</v>
      </c>
      <c r="L296" s="92" t="s">
        <v>1311</v>
      </c>
      <c r="M296" s="92" t="s">
        <v>210</v>
      </c>
      <c r="N296" s="92" t="s">
        <v>210</v>
      </c>
      <c r="O296" s="92" t="s">
        <v>1311</v>
      </c>
      <c r="P296" s="92" t="s">
        <v>210</v>
      </c>
      <c r="Q296" s="92" t="s">
        <v>210</v>
      </c>
      <c r="R296" s="92" t="s">
        <v>210</v>
      </c>
      <c r="S296" s="92" t="s">
        <v>1400</v>
      </c>
      <c r="W296" s="98"/>
      <c r="Y296" s="92" t="s">
        <v>1401</v>
      </c>
      <c r="Z296" s="92" t="n">
        <v>10</v>
      </c>
      <c r="AC296" s="92" t="s">
        <v>213</v>
      </c>
      <c r="AD296" s="92" t="str">
        <f aca="false">IF(AC296="НЕТ","Нет",IF(AC296="С","Cex (Х)",IF(AC296="М","Cex (Д)"," ")))</f>
        <v>Cex (Д)</v>
      </c>
      <c r="AE296" s="92" t="str">
        <f aca="false">CONCATENATE(IF(AC296="Нет","",CONCATENATE(AC296,";")),IF(AD296="Нет","",AD296))</f>
        <v>М;Cex (Д)</v>
      </c>
      <c r="AF296" s="92" t="s">
        <v>22</v>
      </c>
      <c r="AG296" s="92" t="s">
        <v>1402</v>
      </c>
      <c r="AH296" s="99" t="n">
        <f aca="false">102000+(B296-2)/10-2000</f>
        <v>102321</v>
      </c>
      <c r="AI296" s="94" t="n">
        <f aca="false">IF(AC296="Нет","Нет",AH296*10+2)</f>
        <v>1023212</v>
      </c>
      <c r="AJ296" s="92" t="str">
        <f aca="false">IF(AC296="М",CONCATENATE("ГАНК-4СEx (Д) для определения: ",S296),IF(AC296="С",CONCATENATE("ГАНК-4СEx (Х) для определения: ",S296),"Нет"))</f>
        <v>ГАНК-4СEx (Д) для определения: Диоксановый спирт (Р)</v>
      </c>
      <c r="AK296" s="92" t="s">
        <v>210</v>
      </c>
      <c r="AL296" s="94" t="n">
        <f aca="false">IF(AC296="нет","Нет",1026000+(B296-2)/10-2000)</f>
        <v>1026321</v>
      </c>
      <c r="AM296" s="92" t="str">
        <f aca="false">IF(AC296="М",CONCATENATE("ГАНК-4ФEx (Д) для определения: ",S296),IF(AC296="С",CONCATENATE("ГАНК-4ФEx (Х) для определения: ",S296),"Нет"))</f>
        <v>ГАНК-4ФEx (Д) для определения: Диоксановый спирт (Р)</v>
      </c>
      <c r="AN296" s="92" t="s">
        <v>22</v>
      </c>
    </row>
    <row r="297" customFormat="false" ht="21" hidden="false" customHeight="false" outlineLevel="0" collapsed="false">
      <c r="A297" s="88" t="s">
        <v>1403</v>
      </c>
      <c r="B297" s="95" t="n">
        <v>23222</v>
      </c>
      <c r="C297" s="90" t="s">
        <v>229</v>
      </c>
      <c r="D297" s="98" t="s">
        <v>180</v>
      </c>
      <c r="E297" s="96" t="s">
        <v>210</v>
      </c>
      <c r="I297" s="97"/>
      <c r="J297" s="97" t="s">
        <v>1399</v>
      </c>
      <c r="K297" s="92" t="s">
        <v>209</v>
      </c>
      <c r="L297" s="92" t="s">
        <v>1311</v>
      </c>
      <c r="M297" s="92" t="s">
        <v>210</v>
      </c>
      <c r="N297" s="92" t="s">
        <v>210</v>
      </c>
      <c r="O297" s="92" t="s">
        <v>1311</v>
      </c>
      <c r="P297" s="92" t="s">
        <v>210</v>
      </c>
      <c r="Q297" s="92" t="s">
        <v>210</v>
      </c>
      <c r="R297" s="92" t="s">
        <v>210</v>
      </c>
      <c r="S297" s="92" t="s">
        <v>1404</v>
      </c>
      <c r="W297" s="98"/>
      <c r="Y297" s="92" t="s">
        <v>1405</v>
      </c>
      <c r="Z297" s="92" t="n">
        <v>1</v>
      </c>
      <c r="AC297" s="92" t="s">
        <v>213</v>
      </c>
      <c r="AD297" s="92" t="str">
        <f aca="false">IF(AC297="НЕТ","Нет",IF(AC297="С","Cex (Х)",IF(AC297="М","Cex (Д)"," ")))</f>
        <v>Cex (Д)</v>
      </c>
      <c r="AE297" s="92" t="str">
        <f aca="false">CONCATENATE(IF(AC297="Нет","",CONCATENATE(AC297,";")),IF(AD297="Нет","",AD297))</f>
        <v>М;Cex (Д)</v>
      </c>
      <c r="AF297" s="92" t="s">
        <v>22</v>
      </c>
      <c r="AG297" s="92" t="s">
        <v>1406</v>
      </c>
      <c r="AH297" s="99" t="n">
        <f aca="false">102000+(B297-2)/10-2000</f>
        <v>102322</v>
      </c>
      <c r="AI297" s="94" t="n">
        <f aca="false">IF(AC297="Нет","Нет",AH297*10+2)</f>
        <v>1023222</v>
      </c>
      <c r="AJ297" s="92" t="str">
        <f aca="false">IF(AC297="М",CONCATENATE("ГАНК-4СEx (Д) для определения: ",S297),IF(AC297="С",CONCATENATE("ГАНК-4СEx (Х) для определения: ",S297),"Нет"))</f>
        <v>ГАНК-4СEx (Д) для определения: Бромистый водород (Р)</v>
      </c>
      <c r="AK297" s="92" t="s">
        <v>210</v>
      </c>
      <c r="AL297" s="94" t="n">
        <f aca="false">IF(AC297="нет","Нет",1026000+(B297-2)/10-2000)</f>
        <v>1026322</v>
      </c>
      <c r="AM297" s="92" t="str">
        <f aca="false">IF(AC297="М",CONCATENATE("ГАНК-4ФEx (Д) для определения: ",S297),IF(AC297="С",CONCATENATE("ГАНК-4ФEx (Х) для определения: ",S297),"Нет"))</f>
        <v>ГАНК-4ФEx (Д) для определения: Бромистый водород (Р)</v>
      </c>
      <c r="AN297" s="92" t="s">
        <v>22</v>
      </c>
    </row>
    <row r="298" customFormat="false" ht="21" hidden="false" customHeight="false" outlineLevel="0" collapsed="false">
      <c r="A298" s="88" t="s">
        <v>1407</v>
      </c>
      <c r="B298" s="95" t="n">
        <v>23232</v>
      </c>
      <c r="C298" s="90" t="s">
        <v>229</v>
      </c>
      <c r="D298" s="98" t="s">
        <v>180</v>
      </c>
      <c r="E298" s="96" t="s">
        <v>210</v>
      </c>
      <c r="I298" s="97"/>
      <c r="J298" s="97" t="s">
        <v>1399</v>
      </c>
      <c r="K298" s="92" t="s">
        <v>209</v>
      </c>
      <c r="L298" s="92" t="s">
        <v>1311</v>
      </c>
      <c r="M298" s="92" t="s">
        <v>210</v>
      </c>
      <c r="N298" s="92" t="s">
        <v>210</v>
      </c>
      <c r="O298" s="92" t="s">
        <v>1311</v>
      </c>
      <c r="P298" s="92" t="s">
        <v>210</v>
      </c>
      <c r="Q298" s="92" t="s">
        <v>210</v>
      </c>
      <c r="R298" s="92" t="s">
        <v>210</v>
      </c>
      <c r="S298" s="92" t="s">
        <v>1408</v>
      </c>
      <c r="W298" s="98"/>
      <c r="Y298" s="92" t="s">
        <v>1409</v>
      </c>
      <c r="Z298" s="92" t="n">
        <v>1</v>
      </c>
      <c r="AC298" s="92" t="s">
        <v>213</v>
      </c>
      <c r="AD298" s="92" t="str">
        <f aca="false">IF(AC298="НЕТ","Нет",IF(AC298="С","Cex (Х)",IF(AC298="М","Cex (Д)"," ")))</f>
        <v>Cex (Д)</v>
      </c>
      <c r="AE298" s="92" t="str">
        <f aca="false">CONCATENATE(IF(AC298="Нет","",CONCATENATE(AC298,";")),IF(AD298="Нет","",AD298))</f>
        <v>М;Cex (Д)</v>
      </c>
      <c r="AF298" s="92" t="s">
        <v>22</v>
      </c>
      <c r="AG298" s="92" t="s">
        <v>1410</v>
      </c>
      <c r="AH298" s="99" t="n">
        <f aca="false">102000+(B298-2)/10-2000</f>
        <v>102323</v>
      </c>
      <c r="AI298" s="94" t="n">
        <f aca="false">IF(AC298="Нет","Нет",AH298*10+2)</f>
        <v>1023232</v>
      </c>
      <c r="AJ298" s="92" t="str">
        <f aca="false">IF(AC298="М",CONCATENATE("ГАНК-4СEx (Д) для определения: ",S298),IF(AC298="С",CONCATENATE("ГАНК-4СEx (Х) для определения: ",S298),"Нет"))</f>
        <v>ГАНК-4СEx (Д) для определения: Циклогексиламин (Р)</v>
      </c>
      <c r="AK298" s="92" t="s">
        <v>210</v>
      </c>
      <c r="AL298" s="94" t="n">
        <f aca="false">IF(AC298="нет","Нет",1026000+(B298-2)/10-2000)</f>
        <v>1026323</v>
      </c>
      <c r="AM298" s="92" t="str">
        <f aca="false">IF(AC298="М",CONCATENATE("ГАНК-4ФEx (Д) для определения: ",S298),IF(AC298="С",CONCATENATE("ГАНК-4ФEx (Х) для определения: ",S298),"Нет"))</f>
        <v>ГАНК-4ФEx (Д) для определения: Циклогексиламин (Р)</v>
      </c>
      <c r="AN298" s="92" t="s">
        <v>22</v>
      </c>
    </row>
    <row r="299" customFormat="false" ht="21" hidden="false" customHeight="false" outlineLevel="0" collapsed="false">
      <c r="A299" s="88" t="s">
        <v>1411</v>
      </c>
      <c r="B299" s="95" t="n">
        <v>23242</v>
      </c>
      <c r="C299" s="90" t="s">
        <v>1412</v>
      </c>
      <c r="D299" s="98" t="s">
        <v>180</v>
      </c>
      <c r="E299" s="96" t="s">
        <v>210</v>
      </c>
      <c r="I299" s="97"/>
      <c r="J299" s="97" t="s">
        <v>1399</v>
      </c>
      <c r="K299" s="92" t="s">
        <v>209</v>
      </c>
      <c r="L299" s="92" t="s">
        <v>1311</v>
      </c>
      <c r="M299" s="92" t="s">
        <v>210</v>
      </c>
      <c r="N299" s="92" t="s">
        <v>210</v>
      </c>
      <c r="O299" s="92" t="s">
        <v>1311</v>
      </c>
      <c r="P299" s="92" t="s">
        <v>210</v>
      </c>
      <c r="Q299" s="92" t="s">
        <v>210</v>
      </c>
      <c r="R299" s="92" t="s">
        <v>210</v>
      </c>
      <c r="S299" s="92" t="s">
        <v>1413</v>
      </c>
      <c r="W299" s="98"/>
      <c r="Y299" s="92" t="s">
        <v>1414</v>
      </c>
      <c r="Z299" s="92" t="n">
        <v>35</v>
      </c>
      <c r="AC299" s="92" t="s">
        <v>213</v>
      </c>
      <c r="AD299" s="92" t="str">
        <f aca="false">IF(AC299="НЕТ","Нет",IF(AC299="С","Cex (Х)",IF(AC299="М","Cex (Д)"," ")))</f>
        <v>Cex (Д)</v>
      </c>
      <c r="AE299" s="92" t="str">
        <f aca="false">CONCATENATE(IF(AC299="Нет","",CONCATENATE(AC299,";")),IF(AD299="Нет","",AD299))</f>
        <v>М;Cex (Д)</v>
      </c>
      <c r="AF299" s="92" t="s">
        <v>22</v>
      </c>
      <c r="AG299" s="92" t="s">
        <v>1415</v>
      </c>
      <c r="AH299" s="99" t="n">
        <f aca="false">102000+(B299-2)/10-2000</f>
        <v>102324</v>
      </c>
      <c r="AI299" s="94" t="n">
        <f aca="false">IF(AC299="Нет","Нет",AH299*10+2)</f>
        <v>1023242</v>
      </c>
      <c r="AJ299" s="92" t="str">
        <f aca="false">IF(AC299="М",CONCATENATE("ГАНК-4СEx (Д) для определения: ",S299),IF(AC299="С",CONCATENATE("ГАНК-4СEx (Х) для определения: ",S299),"Нет"))</f>
        <v>ГАНК-4СEx (Д) для определения: TEB триэтилборан (Р)</v>
      </c>
      <c r="AK299" s="92" t="s">
        <v>210</v>
      </c>
      <c r="AL299" s="94" t="n">
        <f aca="false">IF(AC299="нет","Нет",1026000+(B299-2)/10-2000)</f>
        <v>1026324</v>
      </c>
      <c r="AM299" s="92" t="str">
        <f aca="false">IF(AC299="М",CONCATENATE("ГАНК-4ФEx (Д) для определения: ",S299),IF(AC299="С",CONCATENATE("ГАНК-4ФEx (Х) для определения: ",S299),"Нет"))</f>
        <v>ГАНК-4ФEx (Д) для определения: TEB триэтилборан (Р)</v>
      </c>
      <c r="AN299" s="92" t="s">
        <v>22</v>
      </c>
    </row>
    <row r="300" customFormat="false" ht="21" hidden="false" customHeight="false" outlineLevel="0" collapsed="false">
      <c r="A300" s="88" t="s">
        <v>1416</v>
      </c>
      <c r="B300" s="95" t="n">
        <v>23252</v>
      </c>
      <c r="C300" s="90" t="s">
        <v>245</v>
      </c>
      <c r="D300" s="98" t="s">
        <v>180</v>
      </c>
      <c r="E300" s="96" t="s">
        <v>210</v>
      </c>
      <c r="I300" s="97"/>
      <c r="J300" s="97" t="s">
        <v>1399</v>
      </c>
      <c r="K300" s="92" t="s">
        <v>209</v>
      </c>
      <c r="L300" s="92" t="s">
        <v>1311</v>
      </c>
      <c r="M300" s="92" t="s">
        <v>210</v>
      </c>
      <c r="N300" s="92" t="s">
        <v>210</v>
      </c>
      <c r="O300" s="92" t="s">
        <v>1311</v>
      </c>
      <c r="P300" s="92" t="s">
        <v>210</v>
      </c>
      <c r="Q300" s="92" t="s">
        <v>210</v>
      </c>
      <c r="R300" s="92" t="s">
        <v>210</v>
      </c>
      <c r="S300" s="92" t="s">
        <v>1417</v>
      </c>
      <c r="W300" s="98"/>
      <c r="Y300" s="92" t="s">
        <v>1418</v>
      </c>
      <c r="Z300" s="92" t="n">
        <v>20</v>
      </c>
      <c r="AC300" s="92" t="s">
        <v>213</v>
      </c>
      <c r="AD300" s="92" t="str">
        <f aca="false">IF(AC300="НЕТ","Нет",IF(AC300="С","Cex (Х)",IF(AC300="М","Cex (Д)"," ")))</f>
        <v>Cex (Д)</v>
      </c>
      <c r="AE300" s="92" t="str">
        <f aca="false">CONCATENATE(IF(AC300="Нет","",CONCATENATE(AC300,";")),IF(AD300="Нет","",AD300))</f>
        <v>М;Cex (Д)</v>
      </c>
      <c r="AF300" s="92" t="s">
        <v>22</v>
      </c>
      <c r="AG300" s="92" t="s">
        <v>1419</v>
      </c>
      <c r="AH300" s="99" t="n">
        <f aca="false">102000+(B300-2)/10-2000</f>
        <v>102325</v>
      </c>
      <c r="AI300" s="94" t="n">
        <f aca="false">IF(AC300="Нет","Нет",AH300*10+2)</f>
        <v>1023252</v>
      </c>
      <c r="AJ300" s="92" t="str">
        <f aca="false">IF(AC300="М",CONCATENATE("ГАНК-4СEx (Д) для определения: ",S300),IF(AC300="С",CONCATENATE("ГАНК-4СEx (Х) для определения: ",S300),"Нет"))</f>
        <v>ГАНК-4СEx (Д) для определения: Тетраэтоксисилан (Р)</v>
      </c>
      <c r="AK300" s="92" t="s">
        <v>210</v>
      </c>
      <c r="AL300" s="94" t="n">
        <f aca="false">IF(AC300="нет","Нет",1026000+(B300-2)/10-2000)</f>
        <v>1026325</v>
      </c>
      <c r="AM300" s="92" t="str">
        <f aca="false">IF(AC300="М",CONCATENATE("ГАНК-4ФEx (Д) для определения: ",S300),IF(AC300="С",CONCATENATE("ГАНК-4ФEx (Х) для определения: ",S300),"Нет"))</f>
        <v>ГАНК-4ФEx (Д) для определения: Тетраэтоксисилан (Р)</v>
      </c>
      <c r="AN300" s="92" t="s">
        <v>22</v>
      </c>
    </row>
    <row r="301" customFormat="false" ht="21" hidden="false" customHeight="false" outlineLevel="0" collapsed="false">
      <c r="A301" s="88" t="s">
        <v>1420</v>
      </c>
      <c r="B301" s="95" t="n">
        <v>23262</v>
      </c>
      <c r="C301" s="90" t="s">
        <v>254</v>
      </c>
      <c r="D301" s="98" t="s">
        <v>180</v>
      </c>
      <c r="E301" s="96" t="s">
        <v>210</v>
      </c>
      <c r="I301" s="97"/>
      <c r="J301" s="97" t="s">
        <v>1399</v>
      </c>
      <c r="K301" s="92" t="s">
        <v>209</v>
      </c>
      <c r="L301" s="92" t="s">
        <v>1311</v>
      </c>
      <c r="M301" s="92" t="s">
        <v>210</v>
      </c>
      <c r="N301" s="92" t="s">
        <v>210</v>
      </c>
      <c r="O301" s="92" t="s">
        <v>1311</v>
      </c>
      <c r="P301" s="92" t="s">
        <v>210</v>
      </c>
      <c r="Q301" s="92" t="s">
        <v>210</v>
      </c>
      <c r="R301" s="92" t="s">
        <v>210</v>
      </c>
      <c r="S301" s="92" t="s">
        <v>1421</v>
      </c>
      <c r="W301" s="98"/>
      <c r="Y301" s="92" t="s">
        <v>328</v>
      </c>
      <c r="Z301" s="92" t="n">
        <v>10</v>
      </c>
      <c r="AC301" s="92" t="s">
        <v>213</v>
      </c>
      <c r="AD301" s="92" t="str">
        <f aca="false">IF(AC301="НЕТ","Нет",IF(AC301="С","Cex (Х)",IF(AC301="М","Cex (Д)"," ")))</f>
        <v>Cex (Д)</v>
      </c>
      <c r="AE301" s="92" t="str">
        <f aca="false">CONCATENATE(IF(AC301="Нет","",CONCATENATE(AC301,";")),IF(AD301="Нет","",AD301))</f>
        <v>М;Cex (Д)</v>
      </c>
      <c r="AF301" s="92" t="s">
        <v>22</v>
      </c>
      <c r="AG301" s="92" t="s">
        <v>1422</v>
      </c>
      <c r="AH301" s="99" t="n">
        <f aca="false">102000+(B301-2)/10-2000</f>
        <v>102326</v>
      </c>
      <c r="AI301" s="94" t="n">
        <f aca="false">IF(AC301="Нет","Нет",AH301*10+2)</f>
        <v>1023262</v>
      </c>
      <c r="AJ301" s="92" t="str">
        <f aca="false">IF(AC301="М",CONCATENATE("ГАНК-4СEx (Д) для определения: ",S301),IF(AC301="С",CONCATENATE("ГАНК-4СEx (Х) для определения: ",S301),"Нет"))</f>
        <v>ГАНК-4СEx (Д) для определения: Трет-Бутанол (Р)</v>
      </c>
      <c r="AK301" s="92" t="s">
        <v>210</v>
      </c>
      <c r="AL301" s="94" t="n">
        <f aca="false">IF(AC301="нет","Нет",1026000+(B301-2)/10-2000)</f>
        <v>1026326</v>
      </c>
      <c r="AM301" s="92" t="str">
        <f aca="false">IF(AC301="М",CONCATENATE("ГАНК-4ФEx (Д) для определения: ",S301),IF(AC301="С",CONCATENATE("ГАНК-4ФEx (Х) для определения: ",S301),"Нет"))</f>
        <v>ГАНК-4ФEx (Д) для определения: Трет-Бутанол (Р)</v>
      </c>
      <c r="AN301" s="92" t="s">
        <v>22</v>
      </c>
    </row>
    <row r="302" customFormat="false" ht="21" hidden="false" customHeight="false" outlineLevel="0" collapsed="false">
      <c r="A302" s="88" t="s">
        <v>1423</v>
      </c>
      <c r="B302" s="95" t="n">
        <v>23272</v>
      </c>
      <c r="C302" s="90" t="s">
        <v>229</v>
      </c>
      <c r="D302" s="98" t="s">
        <v>180</v>
      </c>
      <c r="E302" s="96" t="s">
        <v>210</v>
      </c>
      <c r="I302" s="97"/>
      <c r="J302" s="97" t="s">
        <v>1399</v>
      </c>
      <c r="K302" s="92" t="s">
        <v>209</v>
      </c>
      <c r="L302" s="92" t="s">
        <v>1311</v>
      </c>
      <c r="M302" s="92" t="s">
        <v>210</v>
      </c>
      <c r="N302" s="92" t="s">
        <v>210</v>
      </c>
      <c r="O302" s="92" t="s">
        <v>1311</v>
      </c>
      <c r="P302" s="92" t="s">
        <v>210</v>
      </c>
      <c r="Q302" s="92" t="s">
        <v>210</v>
      </c>
      <c r="R302" s="92" t="s">
        <v>210</v>
      </c>
      <c r="S302" s="92" t="s">
        <v>1424</v>
      </c>
      <c r="W302" s="98"/>
      <c r="Y302" s="92" t="s">
        <v>1425</v>
      </c>
      <c r="Z302" s="92" t="n">
        <v>1</v>
      </c>
      <c r="AC302" s="92" t="s">
        <v>213</v>
      </c>
      <c r="AD302" s="92" t="str">
        <f aca="false">IF(AC302="НЕТ","Нет",IF(AC302="С","Cex (Х)",IF(AC302="М","Cex (Д)"," ")))</f>
        <v>Cex (Д)</v>
      </c>
      <c r="AE302" s="92" t="str">
        <f aca="false">CONCATENATE(IF(AC302="Нет","",CONCATENATE(AC302,";")),IF(AD302="Нет","",AD302))</f>
        <v>М;Cex (Д)</v>
      </c>
      <c r="AF302" s="92" t="s">
        <v>22</v>
      </c>
      <c r="AG302" s="92" t="s">
        <v>1426</v>
      </c>
      <c r="AH302" s="99" t="n">
        <f aca="false">102000+(B302-2)/10-2000</f>
        <v>102327</v>
      </c>
      <c r="AI302" s="94" t="n">
        <f aca="false">IF(AC302="Нет","Нет",AH302*10+2)</f>
        <v>1023272</v>
      </c>
      <c r="AJ302" s="92" t="str">
        <f aca="false">IF(AC302="М",CONCATENATE("ГАНК-4СEx (Д) для определения: ",S302),IF(AC302="С",CONCATENATE("ГАНК-4СEx (Х) для определения: ",S302),"Нет"))</f>
        <v>ГАНК-4СEx (Д) для определения: Трифторид бора (по фтороводороду) (Р)</v>
      </c>
      <c r="AK302" s="92" t="s">
        <v>210</v>
      </c>
      <c r="AL302" s="94" t="n">
        <f aca="false">IF(AC302="нет","Нет",1026000+(B302-2)/10-2000)</f>
        <v>1026327</v>
      </c>
      <c r="AM302" s="92" t="str">
        <f aca="false">IF(AC302="М",CONCATENATE("ГАНК-4ФEx (Д) для определения: ",S302),IF(AC302="С",CONCATENATE("ГАНК-4ФEx (Х) для определения: ",S302),"Нет"))</f>
        <v>ГАНК-4ФEx (Д) для определения: Трифторид бора (по фтороводороду) (Р)</v>
      </c>
      <c r="AN302" s="92" t="s">
        <v>22</v>
      </c>
    </row>
    <row r="303" customFormat="false" ht="21" hidden="false" customHeight="false" outlineLevel="0" collapsed="false">
      <c r="A303" s="88" t="s">
        <v>1427</v>
      </c>
      <c r="B303" s="95" t="n">
        <v>23282</v>
      </c>
      <c r="C303" s="90" t="s">
        <v>229</v>
      </c>
      <c r="D303" s="98" t="s">
        <v>180</v>
      </c>
      <c r="E303" s="96" t="s">
        <v>210</v>
      </c>
      <c r="I303" s="97"/>
      <c r="J303" s="97" t="s">
        <v>1399</v>
      </c>
      <c r="K303" s="92" t="s">
        <v>209</v>
      </c>
      <c r="L303" s="92" t="s">
        <v>1311</v>
      </c>
      <c r="M303" s="92" t="s">
        <v>210</v>
      </c>
      <c r="N303" s="92" t="s">
        <v>210</v>
      </c>
      <c r="O303" s="92" t="s">
        <v>1311</v>
      </c>
      <c r="P303" s="92" t="s">
        <v>210</v>
      </c>
      <c r="Q303" s="92" t="s">
        <v>210</v>
      </c>
      <c r="R303" s="92" t="s">
        <v>210</v>
      </c>
      <c r="S303" s="92" t="s">
        <v>1428</v>
      </c>
      <c r="W303" s="98"/>
      <c r="Y303" s="92" t="s">
        <v>1429</v>
      </c>
      <c r="Z303" s="92" t="n">
        <v>1</v>
      </c>
      <c r="AC303" s="92" t="s">
        <v>213</v>
      </c>
      <c r="AD303" s="92" t="str">
        <f aca="false">IF(AC303="НЕТ","Нет",IF(AC303="С","Cex (Х)",IF(AC303="М","Cex (Д)"," ")))</f>
        <v>Cex (Д)</v>
      </c>
      <c r="AE303" s="92" t="str">
        <f aca="false">CONCATENATE(IF(AC303="Нет","",CONCATENATE(AC303,";")),IF(AD303="Нет","",AD303))</f>
        <v>М;Cex (Д)</v>
      </c>
      <c r="AF303" s="92" t="s">
        <v>22</v>
      </c>
      <c r="AG303" s="92" t="s">
        <v>1430</v>
      </c>
      <c r="AH303" s="99" t="n">
        <f aca="false">102000+(B303-2)/10-2000</f>
        <v>102328</v>
      </c>
      <c r="AI303" s="94" t="n">
        <f aca="false">IF(AC303="Нет","Нет",AH303*10+2)</f>
        <v>1023282</v>
      </c>
      <c r="AJ303" s="92" t="str">
        <f aca="false">IF(AC303="М",CONCATENATE("ГАНК-4СEx (Д) для определения: ",S303),IF(AC303="С",CONCATENATE("ГАНК-4СEx (Х) для определения: ",S303),"Нет"))</f>
        <v>ГАНК-4СEx (Д) для определения: Трихлорид бора (по хлороводороду) (Р)</v>
      </c>
      <c r="AK303" s="92" t="s">
        <v>210</v>
      </c>
      <c r="AL303" s="94" t="n">
        <f aca="false">IF(AC303="нет","Нет",1026000+(B303-2)/10-2000)</f>
        <v>1026328</v>
      </c>
      <c r="AM303" s="92" t="str">
        <f aca="false">IF(AC303="М",CONCATENATE("ГАНК-4ФEx (Д) для определения: ",S303),IF(AC303="С",CONCATENATE("ГАНК-4ФEx (Х) для определения: ",S303),"Нет"))</f>
        <v>ГАНК-4ФEx (Д) для определения: Трихлорид бора (по хлороводороду) (Р)</v>
      </c>
      <c r="AN303" s="92" t="s">
        <v>22</v>
      </c>
    </row>
    <row r="304" customFormat="false" ht="21" hidden="false" customHeight="false" outlineLevel="0" collapsed="false">
      <c r="A304" s="88" t="s">
        <v>1431</v>
      </c>
      <c r="B304" s="95" t="n">
        <v>23292</v>
      </c>
      <c r="C304" s="90" t="s">
        <v>215</v>
      </c>
      <c r="D304" s="98" t="s">
        <v>180</v>
      </c>
      <c r="E304" s="96" t="s">
        <v>210</v>
      </c>
      <c r="I304" s="97"/>
      <c r="J304" s="97" t="s">
        <v>1399</v>
      </c>
      <c r="K304" s="92" t="s">
        <v>209</v>
      </c>
      <c r="L304" s="92" t="s">
        <v>1311</v>
      </c>
      <c r="M304" s="92" t="s">
        <v>210</v>
      </c>
      <c r="N304" s="92" t="s">
        <v>210</v>
      </c>
      <c r="O304" s="92" t="s">
        <v>1311</v>
      </c>
      <c r="P304" s="92" t="s">
        <v>210</v>
      </c>
      <c r="Q304" s="92" t="s">
        <v>210</v>
      </c>
      <c r="R304" s="92" t="s">
        <v>210</v>
      </c>
      <c r="S304" s="92" t="s">
        <v>1432</v>
      </c>
      <c r="W304" s="98"/>
      <c r="Y304" s="92" t="s">
        <v>1433</v>
      </c>
      <c r="Z304" s="92" t="n">
        <v>5</v>
      </c>
      <c r="AC304" s="92" t="s">
        <v>213</v>
      </c>
      <c r="AD304" s="92" t="str">
        <f aca="false">IF(AC304="НЕТ","Нет",IF(AC304="С","Cex (Х)",IF(AC304="М","Cex (Д)"," ")))</f>
        <v>Cex (Д)</v>
      </c>
      <c r="AE304" s="92" t="str">
        <f aca="false">CONCATENATE(IF(AC304="Нет","",CONCATENATE(AC304,";")),IF(AD304="Нет","",AD304))</f>
        <v>М;Cex (Д)</v>
      </c>
      <c r="AF304" s="92" t="s">
        <v>22</v>
      </c>
      <c r="AG304" s="92" t="s">
        <v>1434</v>
      </c>
      <c r="AH304" s="99" t="n">
        <f aca="false">102000+(B304-2)/10-2000</f>
        <v>102329</v>
      </c>
      <c r="AI304" s="94" t="n">
        <f aca="false">IF(AC304="Нет","Нет",AH304*10+2)</f>
        <v>1023292</v>
      </c>
      <c r="AJ304" s="92" t="str">
        <f aca="false">IF(AC304="М",CONCATENATE("ГАНК-4СEx (Д) для определения: ",S304),IF(AC304="С",CONCATENATE("ГАНК-4СEx (Х) для определения: ",S304),"Нет"))</f>
        <v>ГАНК-4СEx (Д) для определения: Дихлорсилан (по хлороводороду) (Р)</v>
      </c>
      <c r="AK304" s="92" t="s">
        <v>210</v>
      </c>
      <c r="AL304" s="94" t="n">
        <f aca="false">IF(AC304="нет","Нет",1026000+(B304-2)/10-2000)</f>
        <v>1026329</v>
      </c>
      <c r="AM304" s="92" t="str">
        <f aca="false">IF(AC304="М",CONCATENATE("ГАНК-4ФEx (Д) для определения: ",S304),IF(AC304="С",CONCATENATE("ГАНК-4ФEx (Х) для определения: ",S304),"Нет"))</f>
        <v>ГАНК-4ФEx (Д) для определения: Дихлорсилан (по хлороводороду) (Р)</v>
      </c>
      <c r="AN304" s="92" t="s">
        <v>22</v>
      </c>
    </row>
    <row r="305" customFormat="false" ht="21" hidden="false" customHeight="false" outlineLevel="0" collapsed="false">
      <c r="A305" s="88" t="s">
        <v>1435</v>
      </c>
      <c r="B305" s="95" t="n">
        <v>23402</v>
      </c>
      <c r="C305" s="90" t="s">
        <v>1436</v>
      </c>
      <c r="D305" s="98" t="s">
        <v>180</v>
      </c>
      <c r="E305" s="96" t="s">
        <v>210</v>
      </c>
      <c r="I305" s="97"/>
      <c r="J305" s="97" t="s">
        <v>1399</v>
      </c>
      <c r="K305" s="92" t="s">
        <v>209</v>
      </c>
      <c r="L305" s="92" t="s">
        <v>1311</v>
      </c>
      <c r="M305" s="92" t="s">
        <v>210</v>
      </c>
      <c r="N305" s="92" t="s">
        <v>210</v>
      </c>
      <c r="O305" s="92" t="s">
        <v>1311</v>
      </c>
      <c r="P305" s="92" t="s">
        <v>210</v>
      </c>
      <c r="Q305" s="92" t="s">
        <v>210</v>
      </c>
      <c r="R305" s="92" t="s">
        <v>210</v>
      </c>
      <c r="S305" s="92" t="s">
        <v>1437</v>
      </c>
      <c r="W305" s="98"/>
      <c r="Y305" s="92" t="s">
        <v>1438</v>
      </c>
      <c r="Z305" s="92" t="n">
        <v>0.001</v>
      </c>
      <c r="AC305" s="92" t="s">
        <v>213</v>
      </c>
      <c r="AD305" s="92" t="str">
        <f aca="false">IF(AC305="НЕТ","Нет",IF(AC305="С","Cex (Х)",IF(AC305="М","Cex (Д)"," ")))</f>
        <v>Cex (Д)</v>
      </c>
      <c r="AE305" s="92" t="str">
        <f aca="false">CONCATENATE(IF(AC305="Нет","",CONCATENATE(AC305,";")),IF(AD305="Нет","",AD305))</f>
        <v>М;Cex (Д)</v>
      </c>
      <c r="AF305" s="92" t="s">
        <v>22</v>
      </c>
      <c r="AG305" s="92" t="s">
        <v>1439</v>
      </c>
      <c r="AH305" s="99" t="n">
        <f aca="false">102000+(B305-2)/10-2000</f>
        <v>102340</v>
      </c>
      <c r="AI305" s="94" t="n">
        <f aca="false">IF(AC305="Нет","Нет",AH305*10+2)</f>
        <v>1023402</v>
      </c>
      <c r="AJ305" s="92" t="str">
        <f aca="false">IF(AC305="М",CONCATENATE("ГАНК-4СEx (Д) для определения: ",S305),IF(AC305="С",CONCATENATE("ГАНК-4СEx (Х) для определения: ",S305),"Нет"))</f>
        <v>ГАНК-4СEx (Д) для определения: Нитрил акриловой кислоты (Р)</v>
      </c>
      <c r="AK305" s="92" t="s">
        <v>210</v>
      </c>
      <c r="AL305" s="94" t="n">
        <f aca="false">IF(AC305="нет","Нет",1026000+(B305-2)/10-2000)</f>
        <v>1026340</v>
      </c>
      <c r="AM305" s="92" t="str">
        <f aca="false">IF(AC305="М",CONCATENATE("ГАНК-4ФEx (Д) для определения: ",S305),IF(AC305="С",CONCATENATE("ГАНК-4ФEx (Х) для определения: ",S305),"Нет"))</f>
        <v>ГАНК-4ФEx (Д) для определения: Нитрил акриловой кислоты (Р)</v>
      </c>
      <c r="AN305" s="92" t="s">
        <v>22</v>
      </c>
    </row>
    <row r="306" customFormat="false" ht="21" hidden="false" customHeight="false" outlineLevel="0" collapsed="false">
      <c r="A306" s="88" t="s">
        <v>1440</v>
      </c>
      <c r="B306" s="95" t="n">
        <v>23423</v>
      </c>
      <c r="C306" s="90" t="s">
        <v>1441</v>
      </c>
      <c r="D306" s="98" t="s">
        <v>181</v>
      </c>
      <c r="E306" s="96" t="s">
        <v>210</v>
      </c>
      <c r="I306" s="97"/>
      <c r="J306" s="97" t="s">
        <v>1399</v>
      </c>
      <c r="K306" s="92" t="s">
        <v>209</v>
      </c>
      <c r="L306" s="92" t="s">
        <v>22</v>
      </c>
      <c r="M306" s="92" t="s">
        <v>22</v>
      </c>
      <c r="N306" s="92" t="s">
        <v>210</v>
      </c>
      <c r="O306" s="92" t="s">
        <v>22</v>
      </c>
      <c r="P306" s="92" t="s">
        <v>22</v>
      </c>
      <c r="Q306" s="92" t="s">
        <v>210</v>
      </c>
      <c r="R306" s="92" t="s">
        <v>210</v>
      </c>
      <c r="S306" s="92" t="s">
        <v>1442</v>
      </c>
      <c r="W306" s="98"/>
      <c r="Y306" s="92" t="s">
        <v>1443</v>
      </c>
      <c r="Z306" s="92" t="n">
        <v>1.25</v>
      </c>
      <c r="AC306" s="92" t="s">
        <v>213</v>
      </c>
      <c r="AD306" s="92" t="str">
        <f aca="false">IF(AC306="НЕТ","Нет",IF(AC306="С","Cex (Х)",IF(AC306="М","Cex (Д)"," ")))</f>
        <v>Cex (Д)</v>
      </c>
      <c r="AE306" s="92" t="str">
        <f aca="false">CONCATENATE(IF(AC306="Нет","",CONCATENATE(AC306,";")),IF(AD306="Нет","",AD306))</f>
        <v>М;Cex (Д)</v>
      </c>
      <c r="AF306" s="92" t="s">
        <v>22</v>
      </c>
      <c r="AG306" s="92" t="s">
        <v>1444</v>
      </c>
      <c r="AH306" s="99" t="n">
        <f aca="false">102000+(B306-2)/10-2000</f>
        <v>102342.1</v>
      </c>
      <c r="AI306" s="94" t="n">
        <f aca="false">IF(AC306="Нет","Нет",AH306*10+2)</f>
        <v>1023423</v>
      </c>
      <c r="AJ306" s="92" t="str">
        <f aca="false">IF(AC306="М",CONCATENATE("ГАНК-4СEx (Д) для определения: ",S306),IF(AC306="С",CONCATENATE("ГАНК-4СEx (Х) для определения: ",S306),"Нет"))</f>
        <v>ГАНК-4СEx (Д) для определения: Моносилан (АР)</v>
      </c>
      <c r="AK306" s="92" t="s">
        <v>210</v>
      </c>
      <c r="AL306" s="94" t="n">
        <v>1026342</v>
      </c>
      <c r="AM306" s="92" t="str">
        <f aca="false">IF(AC306="М",CONCATENATE("ГАНК-4ФEx (Д) для определения: ",S306),IF(AC306="С",CONCATENATE("ГАНК-4ФEx (Х) для определения: ",S306),"Нет"))</f>
        <v>ГАНК-4ФEx (Д) для определения: Моносилан (АР)</v>
      </c>
      <c r="AN306" s="92" t="s">
        <v>22</v>
      </c>
    </row>
    <row r="307" customFormat="false" ht="21" hidden="false" customHeight="false" outlineLevel="0" collapsed="false">
      <c r="A307" s="88" t="s">
        <v>1445</v>
      </c>
      <c r="B307" s="95" t="n">
        <v>23432</v>
      </c>
      <c r="C307" s="90" t="s">
        <v>1446</v>
      </c>
      <c r="D307" s="98" t="s">
        <v>180</v>
      </c>
      <c r="E307" s="96" t="s">
        <v>210</v>
      </c>
      <c r="I307" s="97"/>
      <c r="J307" s="97" t="s">
        <v>1399</v>
      </c>
      <c r="K307" s="92" t="s">
        <v>209</v>
      </c>
      <c r="L307" s="92" t="s">
        <v>22</v>
      </c>
      <c r="M307" s="92" t="s">
        <v>210</v>
      </c>
      <c r="N307" s="92" t="s">
        <v>210</v>
      </c>
      <c r="O307" s="92" t="s">
        <v>22</v>
      </c>
      <c r="P307" s="92" t="s">
        <v>210</v>
      </c>
      <c r="Q307" s="92" t="s">
        <v>210</v>
      </c>
      <c r="R307" s="92" t="s">
        <v>210</v>
      </c>
      <c r="S307" s="92" t="s">
        <v>1447</v>
      </c>
      <c r="W307" s="98"/>
      <c r="Y307" s="92" t="s">
        <v>1448</v>
      </c>
      <c r="Z307" s="92" t="n">
        <v>0.4</v>
      </c>
      <c r="AC307" s="92" t="s">
        <v>213</v>
      </c>
      <c r="AD307" s="92" t="str">
        <f aca="false">IF(AC307="НЕТ","Нет",IF(AC307="С","Cex (Х)",IF(AC307="М","Cex (Д)"," ")))</f>
        <v>Cex (Д)</v>
      </c>
      <c r="AE307" s="92" t="str">
        <f aca="false">CONCATENATE(IF(AC307="Нет","",CONCATENATE(AC307,";")),IF(AD307="Нет","",AD307))</f>
        <v>М;Cex (Д)</v>
      </c>
      <c r="AF307" s="92" t="s">
        <v>22</v>
      </c>
      <c r="AG307" s="92" t="s">
        <v>1449</v>
      </c>
      <c r="AH307" s="99" t="n">
        <f aca="false">102000+(B307-2)/10-2000</f>
        <v>102343</v>
      </c>
      <c r="AI307" s="94" t="n">
        <f aca="false">IF(AC307="Нет","Нет",AH307*10+2)</f>
        <v>1023432</v>
      </c>
      <c r="AJ307" s="92" t="str">
        <f aca="false">IF(AC307="М",CONCATENATE("ГАНК-4СEx (Д) для определения: ",S307),IF(AC307="С",CONCATENATE("ГАНК-4СEx (Х) для определения: ",S307),"Нет"))</f>
        <v>ГАНК-4СEx (Д) для определения: Азот трехфтористый (Р)</v>
      </c>
      <c r="AK307" s="92" t="s">
        <v>210</v>
      </c>
      <c r="AL307" s="94" t="n">
        <v>1026343</v>
      </c>
      <c r="AM307" s="92" t="str">
        <f aca="false">IF(AC307="М",CONCATENATE("ГАНК-4ФEx (Д) для определения: ",S307),IF(AC307="С",CONCATENATE("ГАНК-4ФEx (Х) для определения: ",S307),"Нет"))</f>
        <v>ГАНК-4ФEx (Д) для определения: Азот трехфтористый (Р)</v>
      </c>
      <c r="AN307" s="92" t="s">
        <v>22</v>
      </c>
    </row>
    <row r="308" customFormat="false" ht="21" hidden="false" customHeight="false" outlineLevel="0" collapsed="false">
      <c r="A308" s="88" t="s">
        <v>1450</v>
      </c>
      <c r="B308" s="95" t="n">
        <v>23442</v>
      </c>
      <c r="C308" s="90" t="s">
        <v>1451</v>
      </c>
      <c r="D308" s="98" t="s">
        <v>180</v>
      </c>
      <c r="E308" s="96" t="s">
        <v>210</v>
      </c>
      <c r="I308" s="97"/>
      <c r="J308" s="97" t="s">
        <v>1399</v>
      </c>
      <c r="K308" s="92" t="s">
        <v>209</v>
      </c>
      <c r="L308" s="92" t="s">
        <v>22</v>
      </c>
      <c r="M308" s="92" t="s">
        <v>210</v>
      </c>
      <c r="N308" s="92" t="s">
        <v>210</v>
      </c>
      <c r="O308" s="92" t="s">
        <v>22</v>
      </c>
      <c r="P308" s="92" t="s">
        <v>210</v>
      </c>
      <c r="Q308" s="92" t="s">
        <v>210</v>
      </c>
      <c r="R308" s="92" t="s">
        <v>210</v>
      </c>
      <c r="S308" s="92" t="s">
        <v>1452</v>
      </c>
      <c r="W308" s="98"/>
      <c r="Y308" s="92" t="s">
        <v>1453</v>
      </c>
      <c r="Z308" s="92" t="n">
        <v>3000</v>
      </c>
      <c r="AC308" s="92" t="s">
        <v>213</v>
      </c>
      <c r="AD308" s="92" t="str">
        <f aca="false">IF(AC308="НЕТ","Нет",IF(AC308="С","Cex (Х)",IF(AC308="М","Cex (Д)"," ")))</f>
        <v>Cex (Д)</v>
      </c>
      <c r="AE308" s="92" t="str">
        <f aca="false">CONCATENATE(IF(AC308="Нет","",CONCATENATE(AC308,";")),IF(AD308="Нет","",AD308))</f>
        <v>М;Cex (Д)</v>
      </c>
      <c r="AF308" s="92" t="s">
        <v>22</v>
      </c>
      <c r="AG308" s="92" t="s">
        <v>1454</v>
      </c>
      <c r="AH308" s="99" t="n">
        <f aca="false">102000+(B308-2)/10-2000</f>
        <v>102344</v>
      </c>
      <c r="AI308" s="94" t="n">
        <f aca="false">IF(AC308="Нет","Нет",AH308*10+2)</f>
        <v>1023442</v>
      </c>
      <c r="AJ308" s="92" t="str">
        <f aca="false">IF(AC308="М",CONCATENATE("ГАНК-4СEx (Д) для определения: ",S308),IF(AC308="С",CONCATENATE("ГАНК-4СEx (Х) для определения: ",S308),"Нет"))</f>
        <v>ГАНК-4СEx (Д) для определения: Гексафторэтан (Р)</v>
      </c>
      <c r="AK308" s="92" t="s">
        <v>210</v>
      </c>
      <c r="AL308" s="94" t="n">
        <v>1026344</v>
      </c>
      <c r="AM308" s="92" t="str">
        <f aca="false">IF(AC308="М",CONCATENATE("ГАНК-4ФEx (Д) для определения: ",S308),IF(AC308="С",CONCATENATE("ГАНК-4ФEx (Х) для определения: ",S308),"Нет"))</f>
        <v>ГАНК-4ФEx (Д) для определения: Гексафторэтан (Р)</v>
      </c>
      <c r="AN308" s="92" t="s">
        <v>22</v>
      </c>
    </row>
    <row r="309" customFormat="false" ht="21" hidden="false" customHeight="false" outlineLevel="0" collapsed="false">
      <c r="A309" s="106" t="s">
        <v>1455</v>
      </c>
      <c r="B309" s="107" t="n">
        <v>23452</v>
      </c>
      <c r="C309" s="108" t="s">
        <v>240</v>
      </c>
      <c r="D309" s="109" t="s">
        <v>180</v>
      </c>
      <c r="E309" s="110" t="s">
        <v>210</v>
      </c>
      <c r="F309" s="106" t="n">
        <v>40000</v>
      </c>
      <c r="G309" s="106" t="n">
        <v>40000</v>
      </c>
      <c r="H309" s="106"/>
      <c r="I309" s="111" t="s">
        <v>1456</v>
      </c>
      <c r="J309" s="106"/>
      <c r="K309" s="106" t="s">
        <v>209</v>
      </c>
      <c r="L309" s="106" t="s">
        <v>22</v>
      </c>
      <c r="M309" s="106" t="s">
        <v>210</v>
      </c>
      <c r="N309" s="106" t="s">
        <v>210</v>
      </c>
      <c r="O309" s="106" t="s">
        <v>22</v>
      </c>
      <c r="P309" s="106" t="s">
        <v>210</v>
      </c>
      <c r="Q309" s="106" t="s">
        <v>210</v>
      </c>
      <c r="R309" s="106" t="s">
        <v>210</v>
      </c>
      <c r="S309" s="106" t="s">
        <v>1457</v>
      </c>
      <c r="T309" s="106"/>
      <c r="U309" s="106"/>
      <c r="V309" s="106"/>
      <c r="W309" s="112"/>
      <c r="X309" s="108"/>
      <c r="Y309" s="106" t="s">
        <v>1458</v>
      </c>
      <c r="Z309" s="106"/>
      <c r="AA309" s="106"/>
      <c r="AB309" s="106"/>
      <c r="AC309" s="106" t="s">
        <v>213</v>
      </c>
      <c r="AD309" s="106" t="str">
        <f aca="false">IF(AC309="НЕТ","Нет",IF(AC309="С","Cex (Х)",IF(AC309="М","Cex (Д)"," ")))</f>
        <v>Cex (Д)</v>
      </c>
      <c r="AE309" s="106" t="str">
        <f aca="false">CONCATENATE(IF(AC309="Нет","",CONCATENATE(AC309,";")),IF(AD309="Нет","",AD309))</f>
        <v>М;Cex (Д)</v>
      </c>
      <c r="AF309" s="92" t="s">
        <v>22</v>
      </c>
      <c r="AG309" s="106" t="str">
        <f aca="false">IF(AC309="М",CONCATENATE("ГАНК-4М для определения: ",S309),IF(AC309="С",CONCATENATE("ГАНК-4С для определения: ",S309),"Нет"))</f>
        <v>ГАНК-4М для определения: Гексафторид вольфрама (Р)</v>
      </c>
      <c r="AH309" s="99" t="n">
        <f aca="false">102000+(B309-2)/10-2000</f>
        <v>102345</v>
      </c>
      <c r="AI309" s="94" t="n">
        <f aca="false">IF(AC309="Нет","Нет",AH309*10+2)</f>
        <v>1023452</v>
      </c>
      <c r="AJ309" s="92" t="str">
        <f aca="false">IF(AC309="М",CONCATENATE("ГАНК-4СEx (Д) для определения: ",S309),IF(AC309="С",CONCATENATE("ГАНК-4СEx (Х) для определения: ",S309),"Нет"))</f>
        <v>ГАНК-4СEx (Д) для определения: Гексафторид вольфрама (Р)</v>
      </c>
      <c r="AK309" s="92" t="s">
        <v>210</v>
      </c>
      <c r="AL309" s="94" t="n">
        <f aca="false">IF(AC309="нет","Нет",1026000+(B309-2)/10-2000)</f>
        <v>1026345</v>
      </c>
      <c r="AM309" s="92" t="str">
        <f aca="false">IF(AC309="М",CONCATENATE("ГАНК-4ФEx (Д) для определения: ",S309),IF(AC309="С",CONCATENATE("ГАНК-4ФEx (Х) для определения: ",S309),"Нет"))</f>
        <v>ГАНК-4ФEx (Д) для определения: Гексафторид вольфрама (Р)</v>
      </c>
      <c r="AN309" s="92" t="s">
        <v>22</v>
      </c>
    </row>
    <row r="310" customFormat="false" ht="21" hidden="false" customHeight="false" outlineLevel="0" collapsed="false">
      <c r="A310" s="106" t="s">
        <v>1459</v>
      </c>
      <c r="B310" s="107" t="n">
        <v>23462</v>
      </c>
      <c r="C310" s="108" t="s">
        <v>1460</v>
      </c>
      <c r="D310" s="109" t="s">
        <v>180</v>
      </c>
      <c r="E310" s="110" t="s">
        <v>210</v>
      </c>
      <c r="F310" s="106" t="n">
        <v>40000</v>
      </c>
      <c r="G310" s="106" t="n">
        <v>40000</v>
      </c>
      <c r="H310" s="106"/>
      <c r="I310" s="111" t="s">
        <v>1456</v>
      </c>
      <c r="J310" s="106"/>
      <c r="K310" s="106" t="s">
        <v>209</v>
      </c>
      <c r="L310" s="106" t="s">
        <v>22</v>
      </c>
      <c r="M310" s="106" t="s">
        <v>210</v>
      </c>
      <c r="N310" s="106" t="s">
        <v>210</v>
      </c>
      <c r="O310" s="106" t="s">
        <v>22</v>
      </c>
      <c r="P310" s="106" t="s">
        <v>210</v>
      </c>
      <c r="Q310" s="106" t="s">
        <v>210</v>
      </c>
      <c r="R310" s="106" t="s">
        <v>210</v>
      </c>
      <c r="S310" s="106" t="s">
        <v>1461</v>
      </c>
      <c r="T310" s="106"/>
      <c r="U310" s="106"/>
      <c r="V310" s="106"/>
      <c r="W310" s="112"/>
      <c r="X310" s="108"/>
      <c r="Y310" s="106" t="s">
        <v>1462</v>
      </c>
      <c r="Z310" s="106"/>
      <c r="AA310" s="106"/>
      <c r="AB310" s="106"/>
      <c r="AC310" s="106" t="s">
        <v>213</v>
      </c>
      <c r="AD310" s="106" t="str">
        <f aca="false">IF(AC310="НЕТ","Нет",IF(AC310="С","Cex (Х)",IF(AC310="М","Cex (Д)"," ")))</f>
        <v>Cex (Д)</v>
      </c>
      <c r="AE310" s="106" t="str">
        <f aca="false">CONCATENATE(IF(AC310="Нет","",CONCATENATE(AC310,";")),IF(AD310="Нет","",AD310))</f>
        <v>М;Cex (Д)</v>
      </c>
      <c r="AF310" s="92" t="s">
        <v>22</v>
      </c>
      <c r="AG310" s="106" t="str">
        <f aca="false">IF(AC310="М",CONCATENATE("ГАНК-4М для определения: ",S310),IF(AC310="С",CONCATENATE("ГАНК-4С для определения: ",S310),"Нет"))</f>
        <v>ГАНК-4М для определения: Метилфторид (Р)</v>
      </c>
      <c r="AH310" s="99" t="n">
        <f aca="false">102000+(B310-2)/10-2000</f>
        <v>102346</v>
      </c>
      <c r="AI310" s="94" t="n">
        <f aca="false">IF(AC310="Нет","Нет",AH310*10+2)</f>
        <v>1023462</v>
      </c>
      <c r="AJ310" s="92" t="str">
        <f aca="false">IF(AC310="М",CONCATENATE("ГАНК-4СEx (Д) для определения: ",S310),IF(AC310="С",CONCATENATE("ГАНК-4СEx (Х) для определения: ",S310),"Нет"))</f>
        <v>ГАНК-4СEx (Д) для определения: Метилфторид (Р)</v>
      </c>
      <c r="AK310" s="92" t="s">
        <v>210</v>
      </c>
      <c r="AL310" s="94" t="n">
        <f aca="false">IF(AC310="нет","Нет",1026000+(B310-2)/10-2000)</f>
        <v>1026346</v>
      </c>
      <c r="AM310" s="92" t="str">
        <f aca="false">IF(AC310="М",CONCATENATE("ГАНК-4ФEx (Д) для определения: ",S310),IF(AC310="С",CONCATENATE("ГАНК-4ФEx (Х) для определения: ",S310),"Нет"))</f>
        <v>ГАНК-4ФEx (Д) для определения: Метилфторид (Р)</v>
      </c>
      <c r="AN310" s="92" t="s">
        <v>22</v>
      </c>
    </row>
    <row r="311" customFormat="false" ht="21" hidden="false" customHeight="false" outlineLevel="0" collapsed="false">
      <c r="A311" s="106" t="s">
        <v>1463</v>
      </c>
      <c r="B311" s="107" t="n">
        <v>23472</v>
      </c>
      <c r="C311" s="108" t="s">
        <v>229</v>
      </c>
      <c r="D311" s="109" t="s">
        <v>180</v>
      </c>
      <c r="E311" s="110" t="s">
        <v>210</v>
      </c>
      <c r="F311" s="106" t="n">
        <v>40000</v>
      </c>
      <c r="G311" s="106" t="n">
        <v>40000</v>
      </c>
      <c r="H311" s="106"/>
      <c r="I311" s="111" t="s">
        <v>1456</v>
      </c>
      <c r="J311" s="106"/>
      <c r="K311" s="106" t="s">
        <v>209</v>
      </c>
      <c r="L311" s="106" t="s">
        <v>22</v>
      </c>
      <c r="M311" s="106" t="s">
        <v>210</v>
      </c>
      <c r="N311" s="106" t="s">
        <v>210</v>
      </c>
      <c r="O311" s="106" t="s">
        <v>22</v>
      </c>
      <c r="P311" s="106" t="s">
        <v>210</v>
      </c>
      <c r="Q311" s="106" t="s">
        <v>210</v>
      </c>
      <c r="R311" s="106" t="s">
        <v>210</v>
      </c>
      <c r="S311" s="106" t="s">
        <v>1464</v>
      </c>
      <c r="T311" s="106"/>
      <c r="U311" s="106"/>
      <c r="V311" s="106"/>
      <c r="W311" s="112"/>
      <c r="X311" s="108"/>
      <c r="Y311" s="106"/>
      <c r="Z311" s="106"/>
      <c r="AA311" s="106"/>
      <c r="AB311" s="106"/>
      <c r="AC311" s="106" t="s">
        <v>213</v>
      </c>
      <c r="AD311" s="106" t="str">
        <f aca="false">IF(AC311="НЕТ","Нет",IF(AC311="С","Cex (Х)",IF(AC311="М","Cex (Д)"," ")))</f>
        <v>Cex (Д)</v>
      </c>
      <c r="AE311" s="106" t="str">
        <f aca="false">CONCATENATE(IF(AC311="Нет","",CONCATENATE(AC311,";")),IF(AD311="Нет","",AD311))</f>
        <v>М;Cex (Д)</v>
      </c>
      <c r="AF311" s="92" t="s">
        <v>22</v>
      </c>
      <c r="AG311" s="106" t="str">
        <f aca="false">IF(AC311="М",CONCATENATE("ГАНК-4М для определения: ",S311),IF(AC311="С",CONCATENATE("ГАНК-4С для определения: ",S311),"Нет"))</f>
        <v>ГАНК-4М для определения: Хлорид кремния(IV) (Р)</v>
      </c>
      <c r="AH311" s="99" t="n">
        <f aca="false">102000+(B311-2)/10-2000</f>
        <v>102347</v>
      </c>
      <c r="AI311" s="94" t="n">
        <f aca="false">IF(AC311="Нет","Нет",AH311*10+2)</f>
        <v>1023472</v>
      </c>
      <c r="AJ311" s="92" t="str">
        <f aca="false">IF(AC311="М",CONCATENATE("ГАНК-4СEx (Д) для определения: ",S311),IF(AC311="С",CONCATENATE("ГАНК-4СEx (Х) для определения: ",S311),"Нет"))</f>
        <v>ГАНК-4СEx (Д) для определения: Хлорид кремния(IV) (Р)</v>
      </c>
      <c r="AK311" s="92" t="s">
        <v>210</v>
      </c>
      <c r="AL311" s="94" t="n">
        <f aca="false">IF(AC311="нет","Нет",1026000+(B311-2)/10-2000)</f>
        <v>1026347</v>
      </c>
      <c r="AM311" s="92" t="str">
        <f aca="false">IF(AC311="М",CONCATENATE("ГАНК-4ФEx (Д) для определения: ",S311),IF(AC311="С",CONCATENATE("ГАНК-4ФEx (Х) для определения: ",S311),"Нет"))</f>
        <v>ГАНК-4ФEx (Д) для определения: Хлорид кремния(IV) (Р)</v>
      </c>
      <c r="AN311" s="92" t="s">
        <v>22</v>
      </c>
    </row>
    <row r="312" customFormat="false" ht="21" hidden="false" customHeight="false" outlineLevel="0" collapsed="false">
      <c r="A312" s="106" t="s">
        <v>1465</v>
      </c>
      <c r="B312" s="107" t="n">
        <v>23482</v>
      </c>
      <c r="C312" s="108" t="s">
        <v>587</v>
      </c>
      <c r="D312" s="109" t="s">
        <v>180</v>
      </c>
      <c r="E312" s="110" t="s">
        <v>210</v>
      </c>
      <c r="F312" s="106" t="n">
        <v>40000</v>
      </c>
      <c r="G312" s="106" t="n">
        <v>40000</v>
      </c>
      <c r="H312" s="106"/>
      <c r="I312" s="111" t="s">
        <v>1456</v>
      </c>
      <c r="J312" s="106"/>
      <c r="K312" s="106" t="s">
        <v>209</v>
      </c>
      <c r="L312" s="106" t="s">
        <v>22</v>
      </c>
      <c r="M312" s="106" t="s">
        <v>210</v>
      </c>
      <c r="N312" s="106" t="s">
        <v>210</v>
      </c>
      <c r="O312" s="106" t="s">
        <v>22</v>
      </c>
      <c r="P312" s="106" t="s">
        <v>210</v>
      </c>
      <c r="Q312" s="106" t="s">
        <v>210</v>
      </c>
      <c r="R312" s="106" t="s">
        <v>210</v>
      </c>
      <c r="S312" s="106" t="s">
        <v>1466</v>
      </c>
      <c r="T312" s="106"/>
      <c r="U312" s="106"/>
      <c r="V312" s="106"/>
      <c r="W312" s="112"/>
      <c r="X312" s="108"/>
      <c r="Y312" s="106"/>
      <c r="Z312" s="106"/>
      <c r="AA312" s="106"/>
      <c r="AB312" s="106"/>
      <c r="AC312" s="106" t="s">
        <v>213</v>
      </c>
      <c r="AD312" s="106" t="str">
        <f aca="false">IF(AC312="НЕТ","Нет",IF(AC312="С","Cex (Х)",IF(AC312="М","Cex (Д)"," ")))</f>
        <v>Cex (Д)</v>
      </c>
      <c r="AE312" s="106" t="str">
        <f aca="false">CONCATENATE(IF(AC312="Нет","",CONCATENATE(AC312,";")),IF(AD312="Нет","",AD312))</f>
        <v>М;Cex (Д)</v>
      </c>
      <c r="AF312" s="92" t="s">
        <v>22</v>
      </c>
      <c r="AG312" s="106" t="str">
        <f aca="false">IF(AC312="М",CONCATENATE("ГАНК-4М для определения: ",S312),IF(AC312="С",CONCATENATE("ГАНК-4С для определения: ",S312),"Нет"))</f>
        <v>ГАНК-4М для определения: Оксихлорид фосфора (Р)</v>
      </c>
      <c r="AH312" s="99" t="n">
        <f aca="false">102000+(B312-2)/10-2000</f>
        <v>102348</v>
      </c>
      <c r="AI312" s="94" t="n">
        <f aca="false">IF(AC312="Нет","Нет",AH312*10+2)</f>
        <v>1023482</v>
      </c>
      <c r="AJ312" s="92" t="str">
        <f aca="false">IF(AC312="М",CONCATENATE("ГАНК-4СEx (Д) для определения: ",S312),IF(AC312="С",CONCATENATE("ГАНК-4СEx (Х) для определения: ",S312),"Нет"))</f>
        <v>ГАНК-4СEx (Д) для определения: Оксихлорид фосфора (Р)</v>
      </c>
      <c r="AK312" s="92" t="s">
        <v>210</v>
      </c>
      <c r="AL312" s="94" t="n">
        <f aca="false">IF(AC312="нет","Нет",1026000+(B312-2)/10-2000)</f>
        <v>1026348</v>
      </c>
      <c r="AM312" s="92" t="str">
        <f aca="false">IF(AC312="М",CONCATENATE("ГАНК-4ФEx (Д) для определения: ",S312),IF(AC312="С",CONCATENATE("ГАНК-4ФEx (Х) для определения: ",S312),"Нет"))</f>
        <v>ГАНК-4ФEx (Д) для определения: Оксихлорид фосфора (Р)</v>
      </c>
      <c r="AN312" s="92" t="s">
        <v>22</v>
      </c>
    </row>
    <row r="313" customFormat="false" ht="21" hidden="false" customHeight="false" outlineLevel="0" collapsed="false">
      <c r="A313" s="106" t="s">
        <v>1467</v>
      </c>
      <c r="B313" s="107" t="n">
        <v>23492</v>
      </c>
      <c r="C313" s="108" t="s">
        <v>229</v>
      </c>
      <c r="D313" s="109" t="s">
        <v>180</v>
      </c>
      <c r="E313" s="110" t="s">
        <v>210</v>
      </c>
      <c r="F313" s="106" t="n">
        <v>40000</v>
      </c>
      <c r="G313" s="106" t="n">
        <v>40000</v>
      </c>
      <c r="H313" s="106"/>
      <c r="I313" s="111" t="s">
        <v>1456</v>
      </c>
      <c r="J313" s="106"/>
      <c r="K313" s="106" t="s">
        <v>209</v>
      </c>
      <c r="L313" s="106" t="s">
        <v>22</v>
      </c>
      <c r="M313" s="106" t="s">
        <v>210</v>
      </c>
      <c r="N313" s="106" t="s">
        <v>210</v>
      </c>
      <c r="O313" s="106" t="s">
        <v>22</v>
      </c>
      <c r="P313" s="106" t="s">
        <v>210</v>
      </c>
      <c r="Q313" s="106" t="s">
        <v>210</v>
      </c>
      <c r="R313" s="106" t="s">
        <v>210</v>
      </c>
      <c r="S313" s="106" t="s">
        <v>1468</v>
      </c>
      <c r="T313" s="106"/>
      <c r="U313" s="106"/>
      <c r="V313" s="106"/>
      <c r="W313" s="112"/>
      <c r="X313" s="108"/>
      <c r="Y313" s="106"/>
      <c r="Z313" s="106"/>
      <c r="AA313" s="106"/>
      <c r="AB313" s="106"/>
      <c r="AC313" s="106" t="s">
        <v>213</v>
      </c>
      <c r="AD313" s="106" t="str">
        <f aca="false">IF(AC313="НЕТ","Нет",IF(AC313="С","Cex (Х)",IF(AC313="М","Cex (Д)"," ")))</f>
        <v>Cex (Д)</v>
      </c>
      <c r="AE313" s="106" t="str">
        <f aca="false">CONCATENATE(IF(AC313="Нет","",CONCATENATE(AC313,";")),IF(AD313="Нет","",AD313))</f>
        <v>М;Cex (Д)</v>
      </c>
      <c r="AF313" s="92" t="s">
        <v>22</v>
      </c>
      <c r="AG313" s="106" t="str">
        <f aca="false">IF(AC313="М",CONCATENATE("ГАНК-4М для определения: ",S313),IF(AC313="С",CONCATENATE("ГАНК-4С для определения: ",S313),"Нет"))</f>
        <v>ГАНК-4М для определения: Фторид кремния(IV) (Р)</v>
      </c>
      <c r="AH313" s="99" t="n">
        <f aca="false">102000+(B313-2)/10-2000</f>
        <v>102349</v>
      </c>
      <c r="AI313" s="94" t="n">
        <f aca="false">IF(AC313="Нет","Нет",AH313*10+2)</f>
        <v>1023492</v>
      </c>
      <c r="AJ313" s="92" t="str">
        <f aca="false">IF(AC313="М",CONCATENATE("ГАНК-4СEx (Д) для определения: ",S313),IF(AC313="С",CONCATENATE("ГАНК-4СEx (Х) для определения: ",S313),"Нет"))</f>
        <v>ГАНК-4СEx (Д) для определения: Фторид кремния(IV) (Р)</v>
      </c>
      <c r="AK313" s="92" t="s">
        <v>210</v>
      </c>
      <c r="AL313" s="94" t="n">
        <f aca="false">IF(AC313="нет","Нет",1026000+(B313-2)/10-2000)</f>
        <v>1026349</v>
      </c>
      <c r="AM313" s="92" t="str">
        <f aca="false">IF(AC313="М",CONCATENATE("ГАНК-4ФEx (Д) для определения: ",S313),IF(AC313="С",CONCATENATE("ГАНК-4ФEx (Х) для определения: ",S313),"Нет"))</f>
        <v>ГАНК-4ФEx (Д) для определения: Фторид кремния(IV) (Р)</v>
      </c>
      <c r="AN313" s="92" t="s">
        <v>22</v>
      </c>
    </row>
    <row r="314" customFormat="false" ht="21" hidden="false" customHeight="false" outlineLevel="0" collapsed="false">
      <c r="A314" s="106" t="s">
        <v>1469</v>
      </c>
      <c r="B314" s="107" t="n">
        <v>23502</v>
      </c>
      <c r="C314" s="108" t="s">
        <v>229</v>
      </c>
      <c r="D314" s="109" t="s">
        <v>180</v>
      </c>
      <c r="E314" s="110" t="s">
        <v>210</v>
      </c>
      <c r="F314" s="106" t="n">
        <v>40000</v>
      </c>
      <c r="G314" s="106" t="n">
        <v>40000</v>
      </c>
      <c r="H314" s="106"/>
      <c r="I314" s="111" t="s">
        <v>1456</v>
      </c>
      <c r="J314" s="106"/>
      <c r="K314" s="106" t="s">
        <v>209</v>
      </c>
      <c r="L314" s="106" t="s">
        <v>22</v>
      </c>
      <c r="M314" s="106" t="s">
        <v>210</v>
      </c>
      <c r="N314" s="106" t="s">
        <v>210</v>
      </c>
      <c r="O314" s="106" t="s">
        <v>22</v>
      </c>
      <c r="P314" s="106" t="s">
        <v>210</v>
      </c>
      <c r="Q314" s="106" t="s">
        <v>210</v>
      </c>
      <c r="R314" s="106" t="s">
        <v>210</v>
      </c>
      <c r="S314" s="106" t="s">
        <v>1470</v>
      </c>
      <c r="T314" s="106"/>
      <c r="U314" s="106"/>
      <c r="V314" s="106"/>
      <c r="W314" s="112"/>
      <c r="X314" s="108"/>
      <c r="Y314" s="106"/>
      <c r="Z314" s="106"/>
      <c r="AA314" s="106"/>
      <c r="AB314" s="106"/>
      <c r="AC314" s="106" t="s">
        <v>213</v>
      </c>
      <c r="AD314" s="106" t="str">
        <f aca="false">IF(AC314="НЕТ","Нет",IF(AC314="С","Cex (Х)",IF(AC314="М","Cex (Д)"," ")))</f>
        <v>Cex (Д)</v>
      </c>
      <c r="AE314" s="106" t="str">
        <f aca="false">CONCATENATE(IF(AC314="Нет","",CONCATENATE(AC314,";")),IF(AD314="Нет","",AD314))</f>
        <v>М;Cex (Д)</v>
      </c>
      <c r="AF314" s="92" t="s">
        <v>22</v>
      </c>
      <c r="AG314" s="106" t="str">
        <f aca="false">IF(AC314="М",CONCATENATE("ГАНК-4М для определения: ",S314),IF(AC314="С",CONCATENATE("ГАНК-4С для определения: ",S314),"Нет"))</f>
        <v>ГАНК-4М для определения: Хлорид германия(IV) (Р)</v>
      </c>
      <c r="AH314" s="99" t="n">
        <f aca="false">102000+(B314-2)/10-2000</f>
        <v>102350</v>
      </c>
      <c r="AI314" s="94" t="n">
        <f aca="false">IF(AC314="Нет","Нет",AH314*10+2)</f>
        <v>1023502</v>
      </c>
      <c r="AJ314" s="92" t="str">
        <f aca="false">IF(AC314="М",CONCATENATE("ГАНК-4СEx (Д) для определения: ",S314),IF(AC314="С",CONCATENATE("ГАНК-4СEx (Х) для определения: ",S314),"Нет"))</f>
        <v>ГАНК-4СEx (Д) для определения: Хлорид германия(IV) (Р)</v>
      </c>
      <c r="AK314" s="92" t="s">
        <v>210</v>
      </c>
      <c r="AL314" s="94" t="n">
        <f aca="false">IF(AC314="нет","Нет",1026000+(B314-2)/10-2000)</f>
        <v>1026350</v>
      </c>
      <c r="AM314" s="92" t="str">
        <f aca="false">IF(AC314="М",CONCATENATE("ГАНК-4ФEx (Д) для определения: ",S314),IF(AC314="С",CONCATENATE("ГАНК-4ФEx (Х) для определения: ",S314),"Нет"))</f>
        <v>ГАНК-4ФEx (Д) для определения: Хлорид германия(IV) (Р)</v>
      </c>
      <c r="AN314" s="92" t="s">
        <v>22</v>
      </c>
    </row>
    <row r="315" customFormat="false" ht="21" hidden="false" customHeight="false" outlineLevel="0" collapsed="false">
      <c r="A315" s="106" t="s">
        <v>1471</v>
      </c>
      <c r="B315" s="107" t="n">
        <v>23512</v>
      </c>
      <c r="C315" s="108" t="s">
        <v>207</v>
      </c>
      <c r="D315" s="109" t="s">
        <v>180</v>
      </c>
      <c r="E315" s="110" t="s">
        <v>210</v>
      </c>
      <c r="F315" s="106" t="n">
        <v>40000</v>
      </c>
      <c r="G315" s="106" t="n">
        <v>40000</v>
      </c>
      <c r="H315" s="106"/>
      <c r="I315" s="111" t="s">
        <v>1456</v>
      </c>
      <c r="J315" s="106"/>
      <c r="K315" s="106" t="s">
        <v>209</v>
      </c>
      <c r="L315" s="106" t="s">
        <v>22</v>
      </c>
      <c r="M315" s="106" t="s">
        <v>210</v>
      </c>
      <c r="N315" s="106" t="s">
        <v>210</v>
      </c>
      <c r="O315" s="106" t="s">
        <v>22</v>
      </c>
      <c r="P315" s="106" t="s">
        <v>210</v>
      </c>
      <c r="Q315" s="106" t="s">
        <v>210</v>
      </c>
      <c r="R315" s="106" t="s">
        <v>210</v>
      </c>
      <c r="S315" s="106" t="s">
        <v>1472</v>
      </c>
      <c r="T315" s="106"/>
      <c r="U315" s="106"/>
      <c r="V315" s="106"/>
      <c r="W315" s="112"/>
      <c r="X315" s="108"/>
      <c r="Y315" s="106"/>
      <c r="Z315" s="106"/>
      <c r="AA315" s="106"/>
      <c r="AB315" s="106"/>
      <c r="AC315" s="106" t="s">
        <v>213</v>
      </c>
      <c r="AD315" s="106" t="str">
        <f aca="false">IF(AC315="НЕТ","Нет",IF(AC315="С","Cex (Х)",IF(AC315="М","Cex (Д)"," ")))</f>
        <v>Cex (Д)</v>
      </c>
      <c r="AE315" s="106" t="str">
        <f aca="false">CONCATENATE(IF(AC315="Нет","",CONCATENATE(AC315,";")),IF(AD315="Нет","",AD315))</f>
        <v>М;Cex (Д)</v>
      </c>
      <c r="AF315" s="92" t="s">
        <v>22</v>
      </c>
      <c r="AG315" s="106" t="str">
        <f aca="false">IF(AC315="М",CONCATENATE("ГАНК-4М для определения: ",S315),IF(AC315="С",CONCATENATE("ГАНК-4С для определения: ",S315),"Нет"))</f>
        <v>ГАНК-4М для определения: Трибромид бора (Р)</v>
      </c>
      <c r="AH315" s="99" t="n">
        <f aca="false">102000+(B315-2)/10-2000</f>
        <v>102351</v>
      </c>
      <c r="AI315" s="94" t="n">
        <f aca="false">IF(AC315="Нет","Нет",AH315*10+2)</f>
        <v>1023512</v>
      </c>
      <c r="AJ315" s="92" t="str">
        <f aca="false">IF(AC315="М",CONCATENATE("ГАНК-4СEx (Д) для определения: ",S315),IF(AC315="С",CONCATENATE("ГАНК-4СEx (Х) для определения: ",S315),"Нет"))</f>
        <v>ГАНК-4СEx (Д) для определения: Трибромид бора (Р)</v>
      </c>
      <c r="AK315" s="92" t="s">
        <v>210</v>
      </c>
      <c r="AL315" s="94" t="n">
        <f aca="false">IF(AC315="нет","Нет",1026000+(B315-2)/10-2000)</f>
        <v>1026351</v>
      </c>
      <c r="AM315" s="92" t="str">
        <f aca="false">IF(AC315="М",CONCATENATE("ГАНК-4ФEx (Д) для определения: ",S315),IF(AC315="С",CONCATENATE("ГАНК-4ФEx (Х) для определения: ",S315),"Нет"))</f>
        <v>ГАНК-4ФEx (Д) для определения: Трибромид бора (Р)</v>
      </c>
      <c r="AN315" s="92" t="s">
        <v>22</v>
      </c>
    </row>
    <row r="316" customFormat="false" ht="21" hidden="false" customHeight="false" outlineLevel="0" collapsed="false">
      <c r="A316" s="106" t="s">
        <v>1473</v>
      </c>
      <c r="B316" s="107" t="n">
        <v>20472</v>
      </c>
      <c r="C316" s="108" t="s">
        <v>240</v>
      </c>
      <c r="D316" s="113" t="s">
        <v>180</v>
      </c>
      <c r="E316" s="110" t="s">
        <v>210</v>
      </c>
      <c r="F316" s="106" t="n">
        <v>40000</v>
      </c>
      <c r="G316" s="106" t="n">
        <v>40000</v>
      </c>
      <c r="H316" s="111"/>
      <c r="I316" s="111" t="s">
        <v>1474</v>
      </c>
      <c r="J316" s="106"/>
      <c r="K316" s="106" t="s">
        <v>209</v>
      </c>
      <c r="L316" s="106" t="s">
        <v>22</v>
      </c>
      <c r="M316" s="106" t="s">
        <v>210</v>
      </c>
      <c r="N316" s="106" t="s">
        <v>210</v>
      </c>
      <c r="O316" s="106" t="s">
        <v>22</v>
      </c>
      <c r="P316" s="106" t="s">
        <v>210</v>
      </c>
      <c r="Q316" s="106" t="s">
        <v>210</v>
      </c>
      <c r="R316" s="106" t="s">
        <v>210</v>
      </c>
      <c r="S316" s="106" t="s">
        <v>1475</v>
      </c>
      <c r="T316" s="106"/>
      <c r="U316" s="106"/>
      <c r="V316" s="106"/>
      <c r="W316" s="112"/>
      <c r="X316" s="108"/>
      <c r="Y316" s="114" t="s">
        <v>1476</v>
      </c>
      <c r="Z316" s="106"/>
      <c r="AA316" s="106"/>
      <c r="AB316" s="106"/>
      <c r="AC316" s="106" t="s">
        <v>213</v>
      </c>
      <c r="AD316" s="106" t="s">
        <v>1204</v>
      </c>
      <c r="AE316" s="106" t="str">
        <f aca="false">CONCATENATE(IF(AC316="Нет","",CONCATENATE(AC316,";")),IF(AD316="Нет","",AD316))</f>
        <v>М;Cex (Д)</v>
      </c>
      <c r="AF316" s="92" t="s">
        <v>22</v>
      </c>
      <c r="AG316" s="106" t="str">
        <f aca="false">IF(AC316="М",CONCATENATE("ГАНК-4М для определения: ",S316),IF(AC316="С",CONCATENATE("ГАНК-4С для определения: ",S316),"Нет"))</f>
        <v>ГАНК-4М для определения: Бутилхлорид (1-хлорбутан) (Р)</v>
      </c>
      <c r="AH316" s="99" t="n">
        <f aca="false">102000+(B316-2)/10-2000</f>
        <v>102047</v>
      </c>
      <c r="AI316" s="94" t="n">
        <f aca="false">IF(AC316="Нет","Нет",AH316*10+2)</f>
        <v>1020472</v>
      </c>
      <c r="AJ316" s="92" t="str">
        <f aca="false">IF(AC316="М",CONCATENATE("ГАНК-4СEx (Д) для определения: ",S316),IF(AC316="С",CONCATENATE("ГАНК-4СEx (Х) для определения: ",S316),"Нет"))</f>
        <v>ГАНК-4СEx (Д) для определения: Бутилхлорид (1-хлорбутан) (Р)</v>
      </c>
      <c r="AK316" s="92" t="s">
        <v>210</v>
      </c>
      <c r="AL316" s="94" t="n">
        <f aca="false">IF(AC316="нет","Нет",1026000+(B316-2)/10-2000)</f>
        <v>1026047</v>
      </c>
      <c r="AM316" s="92" t="str">
        <f aca="false">IF(AC316="М",CONCATENATE("ГАНК-4ФEx (Д) для определения: ",S316),IF(AC316="С",CONCATENATE("ГАНК-4ФEx (Х) для определения: ",S316),"Нет"))</f>
        <v>ГАНК-4ФEx (Д) для определения: Бутилхлорид (1-хлорбутан) (Р)</v>
      </c>
      <c r="AN316" s="92" t="s">
        <v>22</v>
      </c>
    </row>
    <row r="317" customFormat="false" ht="21" hidden="false" customHeight="false" outlineLevel="0" collapsed="false">
      <c r="A317" s="106" t="s">
        <v>1477</v>
      </c>
      <c r="B317" s="107" t="n">
        <v>20502</v>
      </c>
      <c r="C317" s="108" t="s">
        <v>240</v>
      </c>
      <c r="D317" s="113" t="s">
        <v>180</v>
      </c>
      <c r="E317" s="110" t="s">
        <v>210</v>
      </c>
      <c r="F317" s="106" t="n">
        <v>40000</v>
      </c>
      <c r="G317" s="106" t="n">
        <v>40000</v>
      </c>
      <c r="H317" s="111"/>
      <c r="I317" s="111" t="s">
        <v>1474</v>
      </c>
      <c r="J317" s="106"/>
      <c r="K317" s="106" t="s">
        <v>209</v>
      </c>
      <c r="L317" s="106" t="s">
        <v>22</v>
      </c>
      <c r="M317" s="106" t="s">
        <v>210</v>
      </c>
      <c r="N317" s="106" t="s">
        <v>210</v>
      </c>
      <c r="O317" s="106" t="s">
        <v>22</v>
      </c>
      <c r="P317" s="106" t="s">
        <v>210</v>
      </c>
      <c r="Q317" s="106" t="s">
        <v>210</v>
      </c>
      <c r="R317" s="106" t="s">
        <v>210</v>
      </c>
      <c r="S317" s="106" t="s">
        <v>1478</v>
      </c>
      <c r="T317" s="106"/>
      <c r="U317" s="106"/>
      <c r="V317" s="106"/>
      <c r="W317" s="112"/>
      <c r="X317" s="108"/>
      <c r="Y317" s="114" t="s">
        <v>340</v>
      </c>
      <c r="Z317" s="106"/>
      <c r="AA317" s="106"/>
      <c r="AB317" s="106"/>
      <c r="AC317" s="106" t="s">
        <v>213</v>
      </c>
      <c r="AD317" s="106" t="s">
        <v>1204</v>
      </c>
      <c r="AE317" s="106" t="str">
        <f aca="false">CONCATENATE(IF(AC317="Нет","",CONCATENATE(AC317,";")),IF(AD317="Нет","",AD317))</f>
        <v>М;Cex (Д)</v>
      </c>
      <c r="AF317" s="92" t="s">
        <v>22</v>
      </c>
      <c r="AG317" s="106" t="str">
        <f aca="false">IF(AC317="М",CONCATENATE("ГАНК-4М для определения: ",S317),IF(AC317="С",CONCATENATE("ГАНК-4С для определения: ",S317),"Нет"))</f>
        <v>ГАНК-4М для определения: Трет-бутилакрилат (Р)</v>
      </c>
      <c r="AH317" s="99" t="n">
        <f aca="false">102000+(B317-2)/10-2000</f>
        <v>102050</v>
      </c>
      <c r="AI317" s="94" t="n">
        <f aca="false">IF(AC317="Нет","Нет",AH317*10+2)</f>
        <v>1020502</v>
      </c>
      <c r="AJ317" s="92" t="str">
        <f aca="false">IF(AC317="М",CONCATENATE("ГАНК-4СEx (Д) для определения: ",S317),IF(AC317="С",CONCATENATE("ГАНК-4СEx (Х) для определения: ",S317),"Нет"))</f>
        <v>ГАНК-4СEx (Д) для определения: Трет-бутилакрилат (Р)</v>
      </c>
      <c r="AK317" s="92" t="s">
        <v>210</v>
      </c>
      <c r="AL317" s="94" t="n">
        <f aca="false">IF(AC317="нет","Нет",1026000+(B317-2)/10-2000)</f>
        <v>1026050</v>
      </c>
      <c r="AM317" s="92" t="str">
        <f aca="false">IF(AC317="М",CONCATENATE("ГАНК-4ФEx (Д) для определения: ",S317),IF(AC317="С",CONCATENATE("ГАНК-4ФEx (Х) для определения: ",S317),"Нет"))</f>
        <v>ГАНК-4ФEx (Д) для определения: Трет-бутилакрилат (Р)</v>
      </c>
      <c r="AN317" s="92" t="s">
        <v>22</v>
      </c>
    </row>
    <row r="318" customFormat="false" ht="21" hidden="false" customHeight="false" outlineLevel="0" collapsed="false">
      <c r="A318" s="106" t="s">
        <v>1479</v>
      </c>
      <c r="B318" s="107" t="n">
        <v>20512</v>
      </c>
      <c r="C318" s="108" t="s">
        <v>240</v>
      </c>
      <c r="D318" s="113" t="s">
        <v>180</v>
      </c>
      <c r="E318" s="110" t="s">
        <v>210</v>
      </c>
      <c r="F318" s="106" t="n">
        <v>40000</v>
      </c>
      <c r="G318" s="106" t="n">
        <v>40000</v>
      </c>
      <c r="H318" s="111"/>
      <c r="I318" s="111" t="s">
        <v>1474</v>
      </c>
      <c r="J318" s="106"/>
      <c r="K318" s="106" t="s">
        <v>209</v>
      </c>
      <c r="L318" s="106" t="s">
        <v>22</v>
      </c>
      <c r="M318" s="106" t="s">
        <v>210</v>
      </c>
      <c r="N318" s="106" t="s">
        <v>210</v>
      </c>
      <c r="O318" s="106" t="s">
        <v>22</v>
      </c>
      <c r="P318" s="106" t="s">
        <v>210</v>
      </c>
      <c r="Q318" s="106" t="s">
        <v>210</v>
      </c>
      <c r="R318" s="106" t="s">
        <v>210</v>
      </c>
      <c r="S318" s="106" t="s">
        <v>1480</v>
      </c>
      <c r="T318" s="106"/>
      <c r="U318" s="106"/>
      <c r="V318" s="106"/>
      <c r="W318" s="112"/>
      <c r="X318" s="108"/>
      <c r="Y318" s="114" t="s">
        <v>1481</v>
      </c>
      <c r="Z318" s="106"/>
      <c r="AA318" s="106"/>
      <c r="AB318" s="106"/>
      <c r="AC318" s="106" t="s">
        <v>213</v>
      </c>
      <c r="AD318" s="106" t="s">
        <v>1204</v>
      </c>
      <c r="AE318" s="106" t="str">
        <f aca="false">CONCATENATE(IF(AC318="Нет","",CONCATENATE(AC318,";")),IF(AD318="Нет","",AD318))</f>
        <v>М;Cex (Д)</v>
      </c>
      <c r="AF318" s="92" t="s">
        <v>22</v>
      </c>
      <c r="AG318" s="106" t="str">
        <f aca="false">IF(AC318="М",CONCATENATE("ГАНК-4М для определения: ",S318),IF(AC318="С",CONCATENATE("ГАНК-4С для определения: ",S318),"Нет"))</f>
        <v>ГАНК-4М для определения: 2-этилгексилакрилат (Р)</v>
      </c>
      <c r="AH318" s="99" t="n">
        <f aca="false">102000+(B318-2)/10-2000</f>
        <v>102051</v>
      </c>
      <c r="AI318" s="94" t="n">
        <f aca="false">IF(AC318="Нет","Нет",AH318*10+2)</f>
        <v>1020512</v>
      </c>
      <c r="AJ318" s="92" t="str">
        <f aca="false">IF(AC318="М",CONCATENATE("ГАНК-4СEx (Д) для определения: ",S318),IF(AC318="С",CONCATENATE("ГАНК-4СEx (Х) для определения: ",S318),"Нет"))</f>
        <v>ГАНК-4СEx (Д) для определения: 2-этилгексилакрилат (Р)</v>
      </c>
      <c r="AK318" s="92" t="s">
        <v>210</v>
      </c>
      <c r="AL318" s="94" t="n">
        <f aca="false">IF(AC318="нет","Нет",1026000+(B318-2)/10-2000)</f>
        <v>1026051</v>
      </c>
      <c r="AM318" s="92" t="str">
        <f aca="false">IF(AC318="М",CONCATENATE("ГАНК-4ФEx (Д) для определения: ",S318),IF(AC318="С",CONCATENATE("ГАНК-4ФEx (Х) для определения: ",S318),"Нет"))</f>
        <v>ГАНК-4ФEx (Д) для определения: 2-этилгексилакрилат (Р)</v>
      </c>
      <c r="AN318" s="92" t="s">
        <v>22</v>
      </c>
    </row>
    <row r="319" customFormat="false" ht="21" hidden="false" customHeight="false" outlineLevel="0" collapsed="false">
      <c r="A319" s="106" t="s">
        <v>1482</v>
      </c>
      <c r="B319" s="107" t="n">
        <v>20582</v>
      </c>
      <c r="C319" s="108" t="s">
        <v>215</v>
      </c>
      <c r="D319" s="113" t="s">
        <v>180</v>
      </c>
      <c r="E319" s="110" t="s">
        <v>210</v>
      </c>
      <c r="F319" s="106" t="n">
        <v>40000</v>
      </c>
      <c r="G319" s="106" t="n">
        <v>40000</v>
      </c>
      <c r="H319" s="111"/>
      <c r="I319" s="111" t="s">
        <v>1474</v>
      </c>
      <c r="J319" s="106"/>
      <c r="K319" s="106" t="s">
        <v>209</v>
      </c>
      <c r="L319" s="106" t="s">
        <v>22</v>
      </c>
      <c r="M319" s="106" t="s">
        <v>210</v>
      </c>
      <c r="N319" s="106" t="s">
        <v>210</v>
      </c>
      <c r="O319" s="106" t="s">
        <v>22</v>
      </c>
      <c r="P319" s="106" t="s">
        <v>210</v>
      </c>
      <c r="Q319" s="106" t="s">
        <v>210</v>
      </c>
      <c r="R319" s="106" t="s">
        <v>210</v>
      </c>
      <c r="S319" s="106" t="s">
        <v>1483</v>
      </c>
      <c r="T319" s="106"/>
      <c r="U319" s="106"/>
      <c r="V319" s="106"/>
      <c r="W319" s="112"/>
      <c r="X319" s="108"/>
      <c r="Y319" s="114" t="s">
        <v>1484</v>
      </c>
      <c r="Z319" s="106"/>
      <c r="AA319" s="106"/>
      <c r="AB319" s="106"/>
      <c r="AC319" s="106" t="s">
        <v>213</v>
      </c>
      <c r="AD319" s="106" t="s">
        <v>1204</v>
      </c>
      <c r="AE319" s="106" t="str">
        <f aca="false">CONCATENATE(IF(AC319="Нет","",CONCATENATE(AC319,";")),IF(AD319="Нет","",AD319))</f>
        <v>М;Cex (Д)</v>
      </c>
      <c r="AF319" s="92" t="s">
        <v>22</v>
      </c>
      <c r="AG319" s="106" t="str">
        <f aca="false">IF(AC319="М",CONCATENATE("ГАНК-4М для определения: ",S319),IF(AC319="С",CONCATENATE("ГАНК-4С для определения: ",S319),"Нет"))</f>
        <v>ГАНК-4М для определения: Диизодецилфталат (Р)</v>
      </c>
      <c r="AH319" s="99" t="n">
        <f aca="false">102000+(B319-2)/10-2000</f>
        <v>102058</v>
      </c>
      <c r="AI319" s="94" t="n">
        <f aca="false">IF(AC319="Нет","Нет",AH319*10+2)</f>
        <v>1020582</v>
      </c>
      <c r="AJ319" s="92" t="str">
        <f aca="false">IF(AC319="М",CONCATENATE("ГАНК-4СEx (Д) для определения: ",S319),IF(AC319="С",CONCATENATE("ГАНК-4СEx (Х) для определения: ",S319),"Нет"))</f>
        <v>ГАНК-4СEx (Д) для определения: Диизодецилфталат (Р)</v>
      </c>
      <c r="AK319" s="92" t="s">
        <v>210</v>
      </c>
      <c r="AL319" s="94" t="n">
        <f aca="false">IF(AC319="нет","Нет",1026000+(B319-2)/10-2000)</f>
        <v>1026058</v>
      </c>
      <c r="AM319" s="92" t="str">
        <f aca="false">IF(AC319="М",CONCATENATE("ГАНК-4ФEx (Д) для определения: ",S319),IF(AC319="С",CONCATENATE("ГАНК-4ФEx (Х) для определения: ",S319),"Нет"))</f>
        <v>ГАНК-4ФEx (Д) для определения: Диизодецилфталат (Р)</v>
      </c>
      <c r="AN319" s="92" t="s">
        <v>22</v>
      </c>
    </row>
    <row r="320" customFormat="false" ht="23.85" hidden="false" customHeight="false" outlineLevel="0" collapsed="false">
      <c r="A320" s="106" t="s">
        <v>1485</v>
      </c>
      <c r="B320" s="107" t="n">
        <v>20602</v>
      </c>
      <c r="C320" s="108" t="s">
        <v>215</v>
      </c>
      <c r="D320" s="113" t="s">
        <v>180</v>
      </c>
      <c r="E320" s="110" t="s">
        <v>210</v>
      </c>
      <c r="F320" s="106" t="n">
        <v>40000</v>
      </c>
      <c r="G320" s="106" t="n">
        <v>40000</v>
      </c>
      <c r="H320" s="111"/>
      <c r="I320" s="111" t="s">
        <v>1474</v>
      </c>
      <c r="J320" s="106"/>
      <c r="K320" s="106" t="s">
        <v>209</v>
      </c>
      <c r="L320" s="106" t="s">
        <v>22</v>
      </c>
      <c r="M320" s="106" t="s">
        <v>210</v>
      </c>
      <c r="N320" s="106" t="s">
        <v>210</v>
      </c>
      <c r="O320" s="106" t="s">
        <v>22</v>
      </c>
      <c r="P320" s="106" t="s">
        <v>210</v>
      </c>
      <c r="Q320" s="106" t="s">
        <v>210</v>
      </c>
      <c r="R320" s="106" t="s">
        <v>210</v>
      </c>
      <c r="S320" s="106" t="s">
        <v>1486</v>
      </c>
      <c r="T320" s="106"/>
      <c r="U320" s="106"/>
      <c r="V320" s="106"/>
      <c r="W320" s="112"/>
      <c r="X320" s="108"/>
      <c r="Y320" s="114" t="s">
        <v>1487</v>
      </c>
      <c r="Z320" s="106"/>
      <c r="AA320" s="106"/>
      <c r="AB320" s="106"/>
      <c r="AC320" s="106" t="s">
        <v>213</v>
      </c>
      <c r="AD320" s="106" t="s">
        <v>1204</v>
      </c>
      <c r="AE320" s="106" t="str">
        <f aca="false">CONCATENATE(IF(AC320="Нет","",CONCATENATE(AC320,";")),IF(AD320="Нет","",AD320))</f>
        <v>М;Cex (Д)</v>
      </c>
      <c r="AF320" s="92" t="s">
        <v>22</v>
      </c>
      <c r="AG320" s="106" t="str">
        <f aca="false">IF(AC320="М",CONCATENATE("ГАНК-4М для определения: ",S320),IF(AC320="С",CONCATENATE("ГАНК-4С для определения: ",S320),"Нет"))</f>
        <v>ГАНК-4М для определения: Хлорпарафины (Р)</v>
      </c>
      <c r="AH320" s="99" t="n">
        <f aca="false">102000+(B320-2)/10-2000</f>
        <v>102060</v>
      </c>
      <c r="AI320" s="94" t="n">
        <f aca="false">IF(AC320="Нет","Нет",AH320*10+2)</f>
        <v>1020602</v>
      </c>
      <c r="AJ320" s="92" t="str">
        <f aca="false">IF(AC320="М",CONCATENATE("ГАНК-4СEx (Д) для определения: ",S320),IF(AC320="С",CONCATENATE("ГАНК-4СEx (Х) для определения: ",S320),"Нет"))</f>
        <v>ГАНК-4СEx (Д) для определения: Хлорпарафины (Р)</v>
      </c>
      <c r="AK320" s="92" t="s">
        <v>210</v>
      </c>
      <c r="AL320" s="94" t="n">
        <f aca="false">IF(AC320="нет","Нет",1026000+(B320-2)/10-2000)</f>
        <v>1026060</v>
      </c>
      <c r="AM320" s="92" t="str">
        <f aca="false">IF(AC320="М",CONCATENATE("ГАНК-4ФEx (Д) для определения: ",S320),IF(AC320="С",CONCATENATE("ГАНК-4ФEx (Х) для определения: ",S320),"Нет"))</f>
        <v>ГАНК-4ФEx (Д) для определения: Хлорпарафины (Р)</v>
      </c>
      <c r="AN320" s="92" t="s">
        <v>22</v>
      </c>
    </row>
    <row r="321" customFormat="false" ht="21" hidden="false" customHeight="false" outlineLevel="0" collapsed="false">
      <c r="A321" s="106" t="s">
        <v>1488</v>
      </c>
      <c r="B321" s="107" t="n">
        <v>21472</v>
      </c>
      <c r="C321" s="108" t="s">
        <v>234</v>
      </c>
      <c r="D321" s="113" t="s">
        <v>180</v>
      </c>
      <c r="E321" s="110" t="s">
        <v>210</v>
      </c>
      <c r="F321" s="106" t="n">
        <v>40000</v>
      </c>
      <c r="G321" s="106" t="n">
        <v>40000</v>
      </c>
      <c r="H321" s="111"/>
      <c r="I321" s="111" t="s">
        <v>1474</v>
      </c>
      <c r="J321" s="106"/>
      <c r="K321" s="106" t="s">
        <v>209</v>
      </c>
      <c r="L321" s="106" t="s">
        <v>22</v>
      </c>
      <c r="M321" s="106" t="s">
        <v>210</v>
      </c>
      <c r="N321" s="106" t="s">
        <v>210</v>
      </c>
      <c r="O321" s="106" t="s">
        <v>22</v>
      </c>
      <c r="P321" s="106" t="s">
        <v>210</v>
      </c>
      <c r="Q321" s="106" t="s">
        <v>210</v>
      </c>
      <c r="R321" s="106" t="s">
        <v>210</v>
      </c>
      <c r="S321" s="106" t="s">
        <v>1489</v>
      </c>
      <c r="T321" s="106"/>
      <c r="U321" s="106"/>
      <c r="V321" s="106"/>
      <c r="W321" s="112"/>
      <c r="X321" s="108"/>
      <c r="Y321" s="114" t="s">
        <v>1490</v>
      </c>
      <c r="Z321" s="106"/>
      <c r="AA321" s="106"/>
      <c r="AB321" s="106"/>
      <c r="AC321" s="106" t="s">
        <v>213</v>
      </c>
      <c r="AD321" s="106" t="s">
        <v>1204</v>
      </c>
      <c r="AE321" s="106" t="str">
        <f aca="false">CONCATENATE(IF(AC321="Нет","",CONCATENATE(AC321,";")),IF(AD321="Нет","",AD321))</f>
        <v>М;Cex (Д)</v>
      </c>
      <c r="AF321" s="92" t="s">
        <v>22</v>
      </c>
      <c r="AG321" s="106" t="str">
        <f aca="false">IF(AC321="М",CONCATENATE("ГАНК-4М для определения: ",S321),IF(AC321="С",CONCATENATE("ГАНК-4С для определения: ",S321),"Нет"))</f>
        <v>ГАНК-4М для определения: Циклопентадиен (Р)</v>
      </c>
      <c r="AH321" s="99" t="n">
        <f aca="false">102000+(B321-2)/10-2000</f>
        <v>102147</v>
      </c>
      <c r="AI321" s="94" t="n">
        <f aca="false">IF(AC321="Нет","Нет",AH321*10+2)</f>
        <v>1021472</v>
      </c>
      <c r="AJ321" s="92" t="str">
        <f aca="false">IF(AC321="М",CONCATENATE("ГАНК-4СEx (Д) для определения: ",S321),IF(AC321="С",CONCATENATE("ГАНК-4СEx (Х) для определения: ",S321),"Нет"))</f>
        <v>ГАНК-4СEx (Д) для определения: Циклопентадиен (Р)</v>
      </c>
      <c r="AK321" s="92" t="s">
        <v>210</v>
      </c>
      <c r="AL321" s="94" t="n">
        <f aca="false">IF(AC321="нет","Нет",1026000+(B321-2)/10-2000)</f>
        <v>1026147</v>
      </c>
      <c r="AM321" s="92" t="str">
        <f aca="false">IF(AC321="М",CONCATENATE("ГАНК-4ФEx (Д) для определения: ",S321),IF(AC321="С",CONCATENATE("ГАНК-4ФEx (Х) для определения: ",S321),"Нет"))</f>
        <v>ГАНК-4ФEx (Д) для определения: Циклопентадиен (Р)</v>
      </c>
      <c r="AN321" s="92" t="s">
        <v>22</v>
      </c>
    </row>
    <row r="322" customFormat="false" ht="21" hidden="false" customHeight="false" outlineLevel="0" collapsed="false">
      <c r="A322" s="106" t="s">
        <v>1491</v>
      </c>
      <c r="B322" s="107" t="n">
        <v>21852</v>
      </c>
      <c r="C322" s="108" t="s">
        <v>234</v>
      </c>
      <c r="D322" s="113" t="s">
        <v>180</v>
      </c>
      <c r="E322" s="110" t="s">
        <v>210</v>
      </c>
      <c r="F322" s="106" t="n">
        <v>40000</v>
      </c>
      <c r="G322" s="106" t="n">
        <v>40000</v>
      </c>
      <c r="H322" s="111"/>
      <c r="I322" s="111" t="s">
        <v>1474</v>
      </c>
      <c r="J322" s="106"/>
      <c r="K322" s="106" t="s">
        <v>209</v>
      </c>
      <c r="L322" s="106" t="s">
        <v>22</v>
      </c>
      <c r="M322" s="106" t="s">
        <v>210</v>
      </c>
      <c r="N322" s="106" t="s">
        <v>210</v>
      </c>
      <c r="O322" s="106" t="s">
        <v>22</v>
      </c>
      <c r="P322" s="106" t="s">
        <v>210</v>
      </c>
      <c r="Q322" s="106" t="s">
        <v>210</v>
      </c>
      <c r="R322" s="106" t="s">
        <v>210</v>
      </c>
      <c r="S322" s="106" t="s">
        <v>1492</v>
      </c>
      <c r="T322" s="106"/>
      <c r="U322" s="106"/>
      <c r="V322" s="106"/>
      <c r="W322" s="112"/>
      <c r="X322" s="108"/>
      <c r="Y322" s="114" t="s">
        <v>1493</v>
      </c>
      <c r="Z322" s="106"/>
      <c r="AA322" s="106"/>
      <c r="AB322" s="106"/>
      <c r="AC322" s="106" t="s">
        <v>213</v>
      </c>
      <c r="AD322" s="106" t="s">
        <v>1204</v>
      </c>
      <c r="AE322" s="106" t="str">
        <f aca="false">CONCATENATE(IF(AC322="Нет","",CONCATENATE(AC322,";")),IF(AD322="Нет","",AD322))</f>
        <v>М;Cex (Д)</v>
      </c>
      <c r="AF322" s="92" t="s">
        <v>22</v>
      </c>
      <c r="AG322" s="106" t="str">
        <f aca="false">IF(AC322="М",CONCATENATE("ГАНК-4М для определения: ",S322),IF(AC322="С",CONCATENATE("ГАНК-4С для определения: ",S322),"Нет"))</f>
        <v>ГАНК-4М для определения: Диоксид хлора (Р)</v>
      </c>
      <c r="AH322" s="99" t="n">
        <f aca="false">102000+(B322-2)/10-2000</f>
        <v>102185</v>
      </c>
      <c r="AI322" s="94" t="n">
        <f aca="false">IF(AC322="Нет","Нет",AH322*10+2)</f>
        <v>1021852</v>
      </c>
      <c r="AJ322" s="92" t="str">
        <f aca="false">IF(AC322="М",CONCATENATE("ГАНК-4СEx (Д) для определения: ",S322),IF(AC322="С",CONCATENATE("ГАНК-4СEx (Х) для определения: ",S322),"Нет"))</f>
        <v>ГАНК-4СEx (Д) для определения: Диоксид хлора (Р)</v>
      </c>
      <c r="AK322" s="92" t="s">
        <v>210</v>
      </c>
      <c r="AL322" s="94" t="n">
        <f aca="false">IF(AC322="нет","Нет",1026000+(B322-2)/10-2000)</f>
        <v>1026185</v>
      </c>
      <c r="AM322" s="92" t="str">
        <f aca="false">IF(AC322="М",CONCATENATE("ГАНК-4ФEx (Д) для определения: ",S322),IF(AC322="С",CONCATENATE("ГАНК-4ФEx (Х) для определения: ",S322),"Нет"))</f>
        <v>ГАНК-4ФEx (Д) для определения: Диоксид хлора (Р)</v>
      </c>
      <c r="AN322" s="92" t="s">
        <v>22</v>
      </c>
    </row>
    <row r="323" customFormat="false" ht="21" hidden="false" customHeight="false" outlineLevel="0" collapsed="false">
      <c r="A323" s="106" t="s">
        <v>1494</v>
      </c>
      <c r="B323" s="107" t="n">
        <v>21972</v>
      </c>
      <c r="C323" s="108" t="s">
        <v>1495</v>
      </c>
      <c r="D323" s="113" t="s">
        <v>180</v>
      </c>
      <c r="E323" s="110" t="s">
        <v>210</v>
      </c>
      <c r="F323" s="106" t="n">
        <v>40000</v>
      </c>
      <c r="G323" s="106" t="n">
        <v>40000</v>
      </c>
      <c r="H323" s="111"/>
      <c r="I323" s="111" t="s">
        <v>1474</v>
      </c>
      <c r="J323" s="106"/>
      <c r="K323" s="106" t="s">
        <v>209</v>
      </c>
      <c r="L323" s="106" t="s">
        <v>22</v>
      </c>
      <c r="M323" s="106" t="s">
        <v>210</v>
      </c>
      <c r="N323" s="106" t="s">
        <v>210</v>
      </c>
      <c r="O323" s="106" t="s">
        <v>22</v>
      </c>
      <c r="P323" s="106" t="s">
        <v>210</v>
      </c>
      <c r="Q323" s="106" t="s">
        <v>210</v>
      </c>
      <c r="R323" s="106" t="s">
        <v>210</v>
      </c>
      <c r="S323" s="106" t="s">
        <v>1496</v>
      </c>
      <c r="T323" s="106"/>
      <c r="U323" s="106"/>
      <c r="V323" s="106"/>
      <c r="W323" s="112"/>
      <c r="X323" s="108"/>
      <c r="Y323" s="114" t="s">
        <v>1497</v>
      </c>
      <c r="Z323" s="106"/>
      <c r="AA323" s="106"/>
      <c r="AB323" s="106"/>
      <c r="AC323" s="106" t="s">
        <v>213</v>
      </c>
      <c r="AD323" s="106" t="s">
        <v>1204</v>
      </c>
      <c r="AE323" s="106" t="str">
        <f aca="false">CONCATENATE(IF(AC323="Нет","",CONCATENATE(AC323,";")),IF(AD323="Нет","",AD323))</f>
        <v>М;Cex (Д)</v>
      </c>
      <c r="AF323" s="92" t="s">
        <v>22</v>
      </c>
      <c r="AG323" s="106" t="str">
        <f aca="false">IF(AC323="М",CONCATENATE("ГАНК-4М для определения: ",S323),IF(AC323="С",CONCATENATE("ГАНК-4С для определения: ",S323),"Нет"))</f>
        <v>ГАНК-4М для определения: Тетракарбонил никеля (Р)</v>
      </c>
      <c r="AH323" s="99" t="n">
        <f aca="false">102000+(B323-2)/10-2000</f>
        <v>102197</v>
      </c>
      <c r="AI323" s="94" t="n">
        <f aca="false">IF(AC323="Нет","Нет",AH323*10+2)</f>
        <v>1021972</v>
      </c>
      <c r="AJ323" s="92" t="str">
        <f aca="false">IF(AC323="М",CONCATENATE("ГАНК-4СEx (Д) для определения: ",S323),IF(AC323="С",CONCATENATE("ГАНК-4СEx (Х) для определения: ",S323),"Нет"))</f>
        <v>ГАНК-4СEx (Д) для определения: Тетракарбонил никеля (Р)</v>
      </c>
      <c r="AK323" s="92" t="s">
        <v>210</v>
      </c>
      <c r="AL323" s="94" t="n">
        <f aca="false">IF(AC323="нет","Нет",1026000+(B323-2)/10-2000)</f>
        <v>1026197</v>
      </c>
      <c r="AM323" s="92" t="str">
        <f aca="false">IF(AC323="М",CONCATENATE("ГАНК-4ФEx (Д) для определения: ",S323),IF(AC323="С",CONCATENATE("ГАНК-4ФEx (Х) для определения: ",S323),"Нет"))</f>
        <v>ГАНК-4ФEx (Д) для определения: Тетракарбонил никеля (Р)</v>
      </c>
      <c r="AN323" s="92" t="s">
        <v>22</v>
      </c>
    </row>
    <row r="324" customFormat="false" ht="21" hidden="false" customHeight="false" outlineLevel="0" collapsed="false">
      <c r="A324" s="106" t="s">
        <v>1498</v>
      </c>
      <c r="B324" s="107" t="n">
        <v>21992</v>
      </c>
      <c r="C324" s="108" t="s">
        <v>240</v>
      </c>
      <c r="D324" s="113" t="s">
        <v>180</v>
      </c>
      <c r="E324" s="110" t="s">
        <v>210</v>
      </c>
      <c r="F324" s="106" t="n">
        <v>40000</v>
      </c>
      <c r="G324" s="106" t="n">
        <v>40000</v>
      </c>
      <c r="H324" s="111"/>
      <c r="I324" s="111" t="s">
        <v>1474</v>
      </c>
      <c r="J324" s="106"/>
      <c r="K324" s="106" t="s">
        <v>209</v>
      </c>
      <c r="L324" s="106" t="s">
        <v>22</v>
      </c>
      <c r="M324" s="106" t="s">
        <v>210</v>
      </c>
      <c r="N324" s="106" t="s">
        <v>210</v>
      </c>
      <c r="O324" s="106" t="s">
        <v>22</v>
      </c>
      <c r="P324" s="106" t="s">
        <v>210</v>
      </c>
      <c r="Q324" s="106" t="s">
        <v>210</v>
      </c>
      <c r="R324" s="106" t="s">
        <v>210</v>
      </c>
      <c r="S324" s="106" t="s">
        <v>1499</v>
      </c>
      <c r="T324" s="106"/>
      <c r="U324" s="106"/>
      <c r="V324" s="106"/>
      <c r="W324" s="112"/>
      <c r="X324" s="108"/>
      <c r="Y324" s="115" t="s">
        <v>1500</v>
      </c>
      <c r="Z324" s="106"/>
      <c r="AA324" s="106"/>
      <c r="AB324" s="106"/>
      <c r="AC324" s="106" t="s">
        <v>213</v>
      </c>
      <c r="AD324" s="106" t="s">
        <v>1204</v>
      </c>
      <c r="AE324" s="106" t="str">
        <f aca="false">CONCATENATE(IF(AC324="Нет","",CONCATENATE(AC324,";")),IF(AD324="Нет","",AD324))</f>
        <v>М;Cex (Д)</v>
      </c>
      <c r="AF324" s="92" t="s">
        <v>22</v>
      </c>
      <c r="AG324" s="106" t="str">
        <f aca="false">IF(AC324="М",CONCATENATE("ГАНК-4М для определения: ",S324),IF(AC324="С",CONCATENATE("ГАНК-4С для определения: ",S324),"Нет"))</f>
        <v>ГАНК-4М для определения: Морфолин (Р)</v>
      </c>
      <c r="AH324" s="99" t="n">
        <f aca="false">102000+(B324-2)/10-2000</f>
        <v>102199</v>
      </c>
      <c r="AI324" s="94" t="n">
        <f aca="false">IF(AC324="Нет","Нет",AH324*10+2)</f>
        <v>1021992</v>
      </c>
      <c r="AJ324" s="92" t="str">
        <f aca="false">IF(AC324="М",CONCATENATE("ГАНК-4СEx (Д) для определения: ",S324),IF(AC324="С",CONCATENATE("ГАНК-4СEx (Х) для определения: ",S324),"Нет"))</f>
        <v>ГАНК-4СEx (Д) для определения: Морфолин (Р)</v>
      </c>
      <c r="AK324" s="92" t="s">
        <v>210</v>
      </c>
      <c r="AL324" s="94" t="n">
        <f aca="false">IF(AC324="нет","Нет",1026000+(B324-2)/10-2000)</f>
        <v>1026199</v>
      </c>
      <c r="AM324" s="92" t="str">
        <f aca="false">IF(AC324="М",CONCATENATE("ГАНК-4ФEx (Д) для определения: ",S324),IF(AC324="С",CONCATENATE("ГАНК-4ФEx (Х) для определения: ",S324),"Нет"))</f>
        <v>ГАНК-4ФEx (Д) для определения: Морфолин (Р)</v>
      </c>
      <c r="AN324" s="92" t="s">
        <v>22</v>
      </c>
    </row>
  </sheetData>
  <sheetProtection algorithmName="SHA-512" hashValue="2I+wdeLI++R2pw3lYvufa4/wzr3H56FE+4skm//RiJT54CXzHSJBNNt44P3df0bL+O5N9jePLkbVxvcikaxPxA==" saltValue="8w+DJApHRP1zriRfaRDmgg==" spinCount="100000" sheet="true" formatCells="false" formatColumns="false" formatRows="false" insertColumns="false" insertRows="false" insertHyperlinks="false" deleteColumns="false" deleteRows="false" sort="false" autoFilter="false" pivotTables="false"/>
  <autoFilter ref="A1:AN324"/>
  <hyperlinks>
    <hyperlink ref="J91" location="МВИ!D15" display="АР5"/>
    <hyperlink ref="J101" location="МВИ!D15" display="АР5"/>
    <hyperlink ref="J105" location="МВИ!D15" display="АР5"/>
    <hyperlink ref="J189" location="МВИ!D15" display="АР5"/>
    <hyperlink ref="J260" location="МВИ!D15" display="АР5"/>
    <hyperlink ref="J261" location="МВИ!D15" display="АР5"/>
    <hyperlink ref="J262" location="МВИ!D15" display="АР5"/>
    <hyperlink ref="J263" location="МВИ!D15" display="АР5"/>
    <hyperlink ref="J264" location="МВИ!D15" display="АР5"/>
    <hyperlink ref="J265" location="МВИ!D15" display="АР5"/>
    <hyperlink ref="J266" location="МВИ!D15" display="АР5"/>
    <hyperlink ref="J267" location="МВИ!D15" display="АР5"/>
    <hyperlink ref="J268" location="МВИ!D15" display="АР5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2021-09-03T07:59:25Z</dcterms:created>
  <dc:creator>Муралев Александр Васильевич</dc:creator>
  <dc:description/>
  <dc:language>en-US</dc:language>
  <cp:lastModifiedBy>Александр В. Муралев</cp:lastModifiedBy>
  <cp:lastPrinted>2023-03-23T12:56:30Z</cp:lastPrinted>
  <dcterms:modified xsi:type="dcterms:W3CDTF">2025-02-11T12:45:52Z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